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vernetorricella-my.sharepoint.com/personal/ovidimari_torricella-taverne_ch/Documents/"/>
    </mc:Choice>
  </mc:AlternateContent>
  <xr:revisionPtr revIDLastSave="1" documentId="8_{12D07A87-0E2E-4CAF-A6FC-DC399415906B}" xr6:coauthVersionLast="47" xr6:coauthVersionMax="47" xr10:uidLastSave="{D28DB0DB-24A1-4327-9147-09FB2AFF70F4}"/>
  <bookViews>
    <workbookView xWindow="-120" yWindow="-120" windowWidth="57840" windowHeight="15990" tabRatio="532" xr2:uid="{00000000-000D-0000-FFFF-FFFF00000000}"/>
  </bookViews>
  <sheets>
    <sheet name="lista pubblicata" sheetId="10" r:id="rId1"/>
    <sheet name="Genere di commessa" sheetId="11" r:id="rId2"/>
  </sheets>
  <definedNames>
    <definedName name="_ftnref12" localSheetId="1">'Genere di commessa'!$A$12</definedName>
    <definedName name="_ftnref13" localSheetId="1">'Genere di commessa'!$A$17</definedName>
    <definedName name="_ftnref14" localSheetId="1">'Genere di commessa'!$A$33</definedName>
    <definedName name="_xlnm.Print_Area" localSheetId="0">'lista pubblicata'!$A$1:$H$65</definedName>
    <definedName name="Print_Area" localSheetId="0">'lista pubblicata'!$A$1:$H$65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0" l="1"/>
  <c r="H59" i="10"/>
  <c r="H55" i="10"/>
  <c r="H39" i="10"/>
  <c r="H40" i="10"/>
  <c r="H34" i="10"/>
  <c r="H36" i="10"/>
  <c r="H33" i="10"/>
  <c r="H38" i="10"/>
  <c r="H19" i="10"/>
  <c r="H32" i="10"/>
  <c r="H43" i="10"/>
  <c r="H61" i="10"/>
  <c r="H65" i="10"/>
  <c r="H64" i="10"/>
  <c r="H20" i="10"/>
  <c r="H35" i="10"/>
  <c r="H37" i="10"/>
  <c r="H60" i="10"/>
  <c r="H42" i="10"/>
  <c r="H14" i="10"/>
  <c r="H16" i="10"/>
  <c r="H52" i="10"/>
  <c r="H41" i="10"/>
  <c r="H31" i="10"/>
  <c r="H29" i="10"/>
  <c r="H21" i="10"/>
  <c r="H15" i="10"/>
  <c r="H12" i="10"/>
  <c r="H8" i="10"/>
  <c r="H7" i="10"/>
  <c r="H24" i="10"/>
  <c r="H13" i="10"/>
  <c r="H49" i="10"/>
  <c r="H48" i="10"/>
  <c r="H22" i="10"/>
  <c r="H45" i="10"/>
  <c r="H18" i="10"/>
  <c r="H9" i="10"/>
  <c r="H28" i="10"/>
  <c r="H23" i="10"/>
  <c r="H54" i="10"/>
  <c r="H5" i="10"/>
  <c r="H27" i="10"/>
  <c r="H6" i="10"/>
  <c r="H57" i="10"/>
  <c r="H10" i="10"/>
  <c r="H58" i="10"/>
  <c r="H11" i="10"/>
  <c r="H62" i="10"/>
  <c r="H26" i="10"/>
  <c r="H53" i="10"/>
  <c r="H56" i="10"/>
  <c r="H25" i="10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<sst xmlns="http://schemas.openxmlformats.org/spreadsheetml/2006/main" count="400" uniqueCount="143">
  <si>
    <t>Oggetto</t>
  </si>
  <si>
    <t>Ente</t>
  </si>
  <si>
    <t>Azienda</t>
  </si>
  <si>
    <t>Genere di commessa</t>
  </si>
  <si>
    <t>Base legale</t>
  </si>
  <si>
    <t>Incarico diretto</t>
  </si>
  <si>
    <t>Comune di Torricella-Taverne</t>
  </si>
  <si>
    <t xml:space="preserve">Incarico diretto
procedura ad invito </t>
  </si>
  <si>
    <t>LISTA COMMESSE PUBBLICHE 2023</t>
  </si>
  <si>
    <t>Nuovo Manuale Aquati</t>
  </si>
  <si>
    <t>Lucchini &amp; Canepa SA</t>
  </si>
  <si>
    <t>Incarico diretto 2 offerte</t>
  </si>
  <si>
    <t>Aggiornamento PGA - PGS</t>
  </si>
  <si>
    <t>Sistemazione PPN</t>
  </si>
  <si>
    <t>Commessa edile principale</t>
  </si>
  <si>
    <t>Commessa edile secondaria</t>
  </si>
  <si>
    <t>Commessa di fornitura</t>
  </si>
  <si>
    <t>Commessa di servizio</t>
  </si>
  <si>
    <t>Commesse miste</t>
  </si>
  <si>
    <t>LCPubb - art. 7 cpv. 3 lett. H</t>
  </si>
  <si>
    <t>Matteo Huber Architecture and Urban Planning</t>
  </si>
  <si>
    <t>Arredo Pci - Fornitura letti</t>
  </si>
  <si>
    <t>Edmondo Franchini SA</t>
  </si>
  <si>
    <t>Arredo Pci - Fornitura armadietti</t>
  </si>
  <si>
    <t>Sanicar SA</t>
  </si>
  <si>
    <t>Sostituzione fari campo sportivo</t>
  </si>
  <si>
    <t>Demolizione ex asilo Traversée</t>
  </si>
  <si>
    <t>Procedura ad invito</t>
  </si>
  <si>
    <t>Pollice Trasporti e servizio cantiere Sagl</t>
  </si>
  <si>
    <t>LCPubb - art. 6 cpv. 1</t>
  </si>
  <si>
    <t>ZONE 30 Km/h, Comunale, Ponte Vecchio e Bicentenario</t>
  </si>
  <si>
    <t>Walo SA</t>
  </si>
  <si>
    <t>Applicolor SA</t>
  </si>
  <si>
    <t>Segnaletica verticale Via al Dosso/Santa Maria Maddalena</t>
  </si>
  <si>
    <t>Ferrari Segnaletica</t>
  </si>
  <si>
    <t>Pulizia Caditoie</t>
  </si>
  <si>
    <t>Alpuriget SA</t>
  </si>
  <si>
    <t>Studio preliminare Strada ai Ronchi</t>
  </si>
  <si>
    <t>Sistemazione sentiero Monti 4 RFD</t>
  </si>
  <si>
    <t>Afor schuler</t>
  </si>
  <si>
    <t>Sostituzione ventilatore PCI Casa Comunale</t>
  </si>
  <si>
    <t>incarico diretto</t>
  </si>
  <si>
    <t>Studio preliminare Comparto Industriale</t>
  </si>
  <si>
    <t>Studio Francesco Allievi SA</t>
  </si>
  <si>
    <t>Acquisto Taglia ripe</t>
  </si>
  <si>
    <t>AB Metal Mendrisio</t>
  </si>
  <si>
    <t>Sistemazione area esterna comparto sportivo</t>
  </si>
  <si>
    <t>Sostituzione attrezzature palestra SE</t>
  </si>
  <si>
    <t>Alder + Eisenhut AG</t>
  </si>
  <si>
    <t>Copa e Co. SA</t>
  </si>
  <si>
    <t>Modifiche lavelli interni Scuola dell'infanzia - Idraulico</t>
  </si>
  <si>
    <t>Modifiche lavelli interni Scuola dell'infanzia - Falegname</t>
  </si>
  <si>
    <t>Fornitura arredo urbano in legno</t>
  </si>
  <si>
    <t>CastagnoStyle SA</t>
  </si>
  <si>
    <t>Controllo impianti combustione 21° ciclo</t>
  </si>
  <si>
    <t>Opere di pulizia istituti scolastici 2023-2024</t>
  </si>
  <si>
    <t>Polyrama SA</t>
  </si>
  <si>
    <t>Implenia Svizzera SA</t>
  </si>
  <si>
    <t>Condotta Via alle Scuole - Via Cantonale - Impresario</t>
  </si>
  <si>
    <t>Condotta Via alle Scuole - Via Cantonale - Idraulico</t>
  </si>
  <si>
    <t>Progetto sostituzione condotta AP Val Cagiana</t>
  </si>
  <si>
    <t>Progetto definitivo Sistemazione riale Caügan</t>
  </si>
  <si>
    <t>Sostituzione condotta AP Val Cagiana - Opere idraulico</t>
  </si>
  <si>
    <t>Sostituzione condotta AP Val Cagiana - Opere impresario</t>
  </si>
  <si>
    <t>Edilcapri SA</t>
  </si>
  <si>
    <t>Sistemazione parete rocciosa 700° e neofite</t>
  </si>
  <si>
    <t>AIL SA</t>
  </si>
  <si>
    <t>Ricarica auto Emotì - Posteggio sottochiesa</t>
  </si>
  <si>
    <t>Idrosemina Comparto sportivo</t>
  </si>
  <si>
    <t>Begrunungen huun</t>
  </si>
  <si>
    <t>Caritas Ticino</t>
  </si>
  <si>
    <t>Lotta alle neofite</t>
  </si>
  <si>
    <t>Bruno Crivelli SA</t>
  </si>
  <si>
    <t>Consultati SA</t>
  </si>
  <si>
    <t>Falegnameria Trippel SA</t>
  </si>
  <si>
    <t>Segnaletica verticale posteggio Sottochiesa</t>
  </si>
  <si>
    <t>Calendario 2024</t>
  </si>
  <si>
    <t>Fratelli Roda SA</t>
  </si>
  <si>
    <t>Manutenzione verde comunale</t>
  </si>
  <si>
    <t>Olio da riscaldamento SE</t>
  </si>
  <si>
    <t>Migrol AG</t>
  </si>
  <si>
    <t>Trotti Nardo</t>
  </si>
  <si>
    <t>Incarico diretto 3 offerte</t>
  </si>
  <si>
    <t>Fornitura materiale - Istituito scolastico</t>
  </si>
  <si>
    <t>Afor Schuler SA</t>
  </si>
  <si>
    <t>GS Giardini SA</t>
  </si>
  <si>
    <t>Cartoleria Nord Sagl</t>
  </si>
  <si>
    <t>Istituto scolastico - Settimana bianca</t>
  </si>
  <si>
    <t>Impianti turistici Campo Blenio SA</t>
  </si>
  <si>
    <t>Fornitura materiale cancelleria - Amministrazione</t>
  </si>
  <si>
    <t>Cartoleria Nord</t>
  </si>
  <si>
    <t>Lavori urgenti Via san Gottardo (perdita condotta)</t>
  </si>
  <si>
    <t>C.P.A. SA</t>
  </si>
  <si>
    <t>Manutenzione serbatoio fontanelle</t>
  </si>
  <si>
    <t>Acquisto vino azione cittadini</t>
  </si>
  <si>
    <t>Vinattieri Ticino SA</t>
  </si>
  <si>
    <t>Abbonamento controllo perdite acqua potabile</t>
  </si>
  <si>
    <t>VonRoll Hydr Service AG</t>
  </si>
  <si>
    <t>Manutenzione sentieri</t>
  </si>
  <si>
    <t>Zambon Pierre</t>
  </si>
  <si>
    <t>Hach Lange Gmbh</t>
  </si>
  <si>
    <t>Gianni Ochsner Servizi Pubblici SA</t>
  </si>
  <si>
    <t>Sale antighiaccio</t>
  </si>
  <si>
    <t>LCPubb - art. 7 cpv. 3 lett. B</t>
  </si>
  <si>
    <t>LCPubb - art. 7 cpv.2</t>
  </si>
  <si>
    <t>Genere di Commessa</t>
  </si>
  <si>
    <t>Scelta della procedura</t>
  </si>
  <si>
    <t>a)in una procedura di pubblico concorso o selettiva non sono pervenute offerte accettabili oppure se nessun offerente adempie i requisiti di idoneità richiesti;</t>
  </si>
  <si>
    <t>b)le peculiarità tecniche o artistiche della commessa o per motivi di protezione della proprietà intellettuale, determinano che un solo offerente entri in linea di conto e non vi siano adeguate alternative;</t>
  </si>
  <si>
    <t>c)all’offerente originario devono essere aggiudicate prestazioni di sostituzione, completamento o ampliamento di forniture, prestazioni edili o prestazioni di servizio già fornite, perché il cambiamento di offerente non è possibile per motivi economici o tecnici, comporta notevoli difficoltà o determinerebbe costi supplementari sostanziali;</t>
  </si>
  <si>
    <t>d)il committente acquista beni (prototipi) o prestazioni nuove che sono fabbricate o sviluppate nell’ambito di una commessa sperimentale, di ricerca, di studio o di sviluppo originale, richieste dal committente stesso;</t>
  </si>
  <si>
    <t>e)causa eventi imprevedibili la commessa sia urgente e non sia possibile l’esperimento di una procedura;</t>
  </si>
  <si>
    <t>f)il committente acquista beni ad una borsa merci;</t>
  </si>
  <si>
    <t>g)il committente aggiudica la progettazione successiva o il coordinamento delle prestazioni per realizzare la progettazione al vincitore, che ha elaborato un compito di progettazione nell’ambito di una procedura precedente. Al riguardo devono essere adempite le seguenti condizioni:</t>
  </si>
  <si>
    <t>LCPubb - art. 7 cpv. 3 lett. A</t>
  </si>
  <si>
    <t>LCPubb - art. 7 cpv. 3 lett. C</t>
  </si>
  <si>
    <t>LCPubb - art. 7 cpv. 3 lett. D</t>
  </si>
  <si>
    <t>LCPubb - art. 7 cpv. 3 lett. E</t>
  </si>
  <si>
    <t>LCPubb - art. 7 cpv. 3 lett. F</t>
  </si>
  <si>
    <t>LCPubb - art. 7 cpv. 3 lett. G</t>
  </si>
  <si>
    <t>h)il valore della commessa, senza computo dell’imposta sul valore aggiunto, è inferiore a:
–fr. 300’000.- per commesse edili di impresario costruttore o di pavimentazione stradale;
–fr. 150’000.- per commesse edili di altro genere e artigianali;
–fr. 100’000.- per commesse di fornitura;
–fr. 150’000.- per prestazioni di servizio;</t>
  </si>
  <si>
    <t>Data aggiudicazione</t>
  </si>
  <si>
    <t>Acquisto materiale pulizia Casa Comunale</t>
  </si>
  <si>
    <t>Commercio della carta SA</t>
  </si>
  <si>
    <t>Zurigo compagnia assicurazioni SA</t>
  </si>
  <si>
    <t>Assicurazione RC, premio 2024</t>
  </si>
  <si>
    <t>Assicurazione "stabili e cose" premio 2024</t>
  </si>
  <si>
    <t>Licenze microsoft 365 e antivirus</t>
  </si>
  <si>
    <t>ICTeam SA</t>
  </si>
  <si>
    <t>Abbonamento WebGis</t>
  </si>
  <si>
    <t>Geosistema SA</t>
  </si>
  <si>
    <t>Centro di Calcolo Elettronico</t>
  </si>
  <si>
    <t>licenza annuale e manutenzione software GE.Co.Ti Web</t>
  </si>
  <si>
    <t>Servizio picchetto neve 2023</t>
  </si>
  <si>
    <t>Raccolta vegetali 2023</t>
  </si>
  <si>
    <t>Lavaggio RSU</t>
  </si>
  <si>
    <t>Servizio scopatrici 2023</t>
  </si>
  <si>
    <t>Servizio raccolta vetro 2023</t>
  </si>
  <si>
    <t>Gestione Ecocentro Serta 2024</t>
  </si>
  <si>
    <r>
      <t xml:space="preserve">Importo  deliberato
</t>
    </r>
    <r>
      <rPr>
        <b/>
        <sz val="11"/>
        <color indexed="10"/>
        <rFont val="Helvetica"/>
      </rPr>
      <t>(IVA esclusa)</t>
    </r>
  </si>
  <si>
    <t>Lista delle commesse che superano CHF 5'000.– (IVA esclusa) aggiudicate su invito o incarico diretto, con decisione cresciuta in giudicato.
Pubblicata in ottemperanza ai disposti degli artt. 7 cpv. 5 LCPubb e 13 cpv. 2-3 RLCPubb/CIA</t>
  </si>
  <si>
    <t>Pubblicata il: 23.05.2024
Approvata il: 21.05.2024
RM 499/2024</t>
  </si>
  <si>
    <t>Progetto definitivo (Fase 32) Sostituzione AP Via Vedeggio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</si>
</sst>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20"/>
      <name val="Helvetica"/>
    </font>
    <font>
      <sz val="10"/>
      <name val="Helvetica"/>
    </font>
    <font>
      <sz val="11"/>
      <name val="Helvetica"/>
    </font>
    <font>
      <sz val="8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1"/>
      <name val="Helvetica"/>
    </font>
    <font>
      <b/>
      <sz val="11"/>
      <color indexed="10"/>
      <name val="Helvetica"/>
    </font>
    <font>
      <sz val="9"/>
      <name val="Helvetic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4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4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/>
    </xf>
  </cellXfs>
  <cellStyles count="1">
    <cellStyle name="Normale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numFmt numFmtId="34" formatCode="_ &quot;CHF&quot;\ * #,##0.00_ ;_ &quot;CHF&quot;\ * \-#,##0.00_ ;_ &quot;CHF&quot;\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86AD04-8522-4723-93D4-AE28A46C34D1}" name="Tabella1" displayName="Tabella1" ref="A4:H65" totalsRowShown="0" headerRowDxfId="12" dataDxfId="10" headerRowBorderDxfId="11" tableBorderDxfId="9" totalsRowBorderDxfId="8">
  <autoFilter ref="A4:H65" xr:uid="{3086AD04-8522-4723-93D4-AE28A46C34D1}"/>
  <sortState xmlns:xlrd2="http://schemas.microsoft.com/office/spreadsheetml/2017/richdata2" ref="A5:H65">
    <sortCondition ref="G4:G65"/>
  </sortState>
  <tableColumns count="8">
    <tableColumn id="1" xr3:uid="{5C463227-378B-4C3C-A7BB-DC953160316D}" name="Ente" dataDxfId="7"/>
    <tableColumn id="3" xr3:uid="{76D9A8C0-1F65-4B06-876D-D8AE266503B0}" name="Data aggiudicazione" dataDxfId="6"/>
    <tableColumn id="4" xr3:uid="{3FDDD598-26DA-4BB3-BD09-CA0E1FDDE5BE}" name="Oggetto" dataDxfId="5"/>
    <tableColumn id="5" xr3:uid="{A412CC77-82DA-41F6-8A59-66EBC6E826C2}" name="Genere di commessa" dataDxfId="4"/>
    <tableColumn id="6" xr3:uid="{4E2200C0-E1F4-4B38-955B-57F52E428115}" name="Incarico diretto_x000a_procedura ad invito " dataDxfId="3"/>
    <tableColumn id="7" xr3:uid="{48FA4BA7-BE54-46AA-A67E-FA1D557FF90B}" name="Base legale" dataDxfId="2"/>
    <tableColumn id="8" xr3:uid="{73628040-DBD1-4D5C-B9D9-E5123FDB265A}" name="Azienda" dataDxfId="1"/>
    <tableColumn id="9" xr3:uid="{73865DA6-28B7-4A50-8543-69D25F96EE57}" name="Importo  deliberato_x000a_(IVA esclusa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CEB3-CAD0-49C6-A74A-C592B19D6F6E}">
  <sheetPr>
    <pageSetUpPr fitToPage="1"/>
  </sheetPr>
  <dimension ref="A1:K65"/>
  <sheetViews>
    <sheetView tabSelected="1" zoomScale="115" zoomScaleNormal="115" workbookViewId="0">
      <selection sqref="A1:H65"/>
    </sheetView>
  </sheetViews>
  <sheetFormatPr defaultRowHeight="12.75" x14ac:dyDescent="0.2"/>
  <cols>
    <col min="1" max="1" width="29.28515625" style="2" bestFit="1" customWidth="1"/>
    <col min="2" max="2" width="17" style="2" bestFit="1" customWidth="1"/>
    <col min="3" max="3" width="56.140625" style="2" bestFit="1" customWidth="1"/>
    <col min="4" max="4" width="28.28515625" style="2" bestFit="1" customWidth="1"/>
    <col min="5" max="5" width="28.85546875" style="2" customWidth="1"/>
    <col min="6" max="6" width="27.5703125" style="1" bestFit="1" customWidth="1"/>
    <col min="7" max="7" width="44.85546875" style="1" bestFit="1" customWidth="1"/>
    <col min="8" max="8" width="24.42578125" style="1" bestFit="1" customWidth="1"/>
    <col min="9" max="9" width="13.42578125" style="3" bestFit="1" customWidth="1"/>
    <col min="10" max="10" width="15.28515625" style="1" bestFit="1" customWidth="1"/>
    <col min="11" max="11" width="48.7109375" style="1" bestFit="1" customWidth="1"/>
    <col min="12" max="257" width="9.140625" style="1"/>
    <col min="258" max="258" width="20.140625" style="1" bestFit="1" customWidth="1"/>
    <col min="259" max="259" width="11.140625" style="1" customWidth="1"/>
    <col min="260" max="260" width="112.140625" style="1" bestFit="1" customWidth="1"/>
    <col min="261" max="261" width="14.42578125" style="1" customWidth="1"/>
    <col min="262" max="262" width="20.140625" style="1" customWidth="1"/>
    <col min="263" max="263" width="18" style="1" bestFit="1" customWidth="1"/>
    <col min="264" max="264" width="41.42578125" style="1" customWidth="1"/>
    <col min="265" max="265" width="14.7109375" style="1" customWidth="1"/>
    <col min="266" max="266" width="10.140625" style="1" bestFit="1" customWidth="1"/>
    <col min="267" max="513" width="9.140625" style="1"/>
    <col min="514" max="514" width="20.140625" style="1" bestFit="1" customWidth="1"/>
    <col min="515" max="515" width="11.140625" style="1" customWidth="1"/>
    <col min="516" max="516" width="112.140625" style="1" bestFit="1" customWidth="1"/>
    <col min="517" max="517" width="14.42578125" style="1" customWidth="1"/>
    <col min="518" max="518" width="20.140625" style="1" customWidth="1"/>
    <col min="519" max="519" width="18" style="1" bestFit="1" customWidth="1"/>
    <col min="520" max="520" width="41.42578125" style="1" customWidth="1"/>
    <col min="521" max="521" width="14.7109375" style="1" customWidth="1"/>
    <col min="522" max="522" width="10.140625" style="1" bestFit="1" customWidth="1"/>
    <col min="523" max="769" width="9.140625" style="1"/>
    <col min="770" max="770" width="20.140625" style="1" bestFit="1" customWidth="1"/>
    <col min="771" max="771" width="11.140625" style="1" customWidth="1"/>
    <col min="772" max="772" width="112.140625" style="1" bestFit="1" customWidth="1"/>
    <col min="773" max="773" width="14.42578125" style="1" customWidth="1"/>
    <col min="774" max="774" width="20.140625" style="1" customWidth="1"/>
    <col min="775" max="775" width="18" style="1" bestFit="1" customWidth="1"/>
    <col min="776" max="776" width="41.42578125" style="1" customWidth="1"/>
    <col min="777" max="777" width="14.7109375" style="1" customWidth="1"/>
    <col min="778" max="778" width="10.140625" style="1" bestFit="1" customWidth="1"/>
    <col min="779" max="1025" width="9.140625" style="1"/>
    <col min="1026" max="1026" width="20.140625" style="1" bestFit="1" customWidth="1"/>
    <col min="1027" max="1027" width="11.140625" style="1" customWidth="1"/>
    <col min="1028" max="1028" width="112.140625" style="1" bestFit="1" customWidth="1"/>
    <col min="1029" max="1029" width="14.42578125" style="1" customWidth="1"/>
    <col min="1030" max="1030" width="20.140625" style="1" customWidth="1"/>
    <col min="1031" max="1031" width="18" style="1" bestFit="1" customWidth="1"/>
    <col min="1032" max="1032" width="41.42578125" style="1" customWidth="1"/>
    <col min="1033" max="1033" width="14.7109375" style="1" customWidth="1"/>
    <col min="1034" max="1034" width="10.140625" style="1" bestFit="1" customWidth="1"/>
    <col min="1035" max="1281" width="9.140625" style="1"/>
    <col min="1282" max="1282" width="20.140625" style="1" bestFit="1" customWidth="1"/>
    <col min="1283" max="1283" width="11.140625" style="1" customWidth="1"/>
    <col min="1284" max="1284" width="112.140625" style="1" bestFit="1" customWidth="1"/>
    <col min="1285" max="1285" width="14.42578125" style="1" customWidth="1"/>
    <col min="1286" max="1286" width="20.140625" style="1" customWidth="1"/>
    <col min="1287" max="1287" width="18" style="1" bestFit="1" customWidth="1"/>
    <col min="1288" max="1288" width="41.42578125" style="1" customWidth="1"/>
    <col min="1289" max="1289" width="14.7109375" style="1" customWidth="1"/>
    <col min="1290" max="1290" width="10.140625" style="1" bestFit="1" customWidth="1"/>
    <col min="1291" max="1537" width="9.140625" style="1"/>
    <col min="1538" max="1538" width="20.140625" style="1" bestFit="1" customWidth="1"/>
    <col min="1539" max="1539" width="11.140625" style="1" customWidth="1"/>
    <col min="1540" max="1540" width="112.140625" style="1" bestFit="1" customWidth="1"/>
    <col min="1541" max="1541" width="14.42578125" style="1" customWidth="1"/>
    <col min="1542" max="1542" width="20.140625" style="1" customWidth="1"/>
    <col min="1543" max="1543" width="18" style="1" bestFit="1" customWidth="1"/>
    <col min="1544" max="1544" width="41.42578125" style="1" customWidth="1"/>
    <col min="1545" max="1545" width="14.7109375" style="1" customWidth="1"/>
    <col min="1546" max="1546" width="10.140625" style="1" bestFit="1" customWidth="1"/>
    <col min="1547" max="1793" width="9.140625" style="1"/>
    <col min="1794" max="1794" width="20.140625" style="1" bestFit="1" customWidth="1"/>
    <col min="1795" max="1795" width="11.140625" style="1" customWidth="1"/>
    <col min="1796" max="1796" width="112.140625" style="1" bestFit="1" customWidth="1"/>
    <col min="1797" max="1797" width="14.42578125" style="1" customWidth="1"/>
    <col min="1798" max="1798" width="20.140625" style="1" customWidth="1"/>
    <col min="1799" max="1799" width="18" style="1" bestFit="1" customWidth="1"/>
    <col min="1800" max="1800" width="41.42578125" style="1" customWidth="1"/>
    <col min="1801" max="1801" width="14.7109375" style="1" customWidth="1"/>
    <col min="1802" max="1802" width="10.140625" style="1" bestFit="1" customWidth="1"/>
    <col min="1803" max="2049" width="9.140625" style="1"/>
    <col min="2050" max="2050" width="20.140625" style="1" bestFit="1" customWidth="1"/>
    <col min="2051" max="2051" width="11.140625" style="1" customWidth="1"/>
    <col min="2052" max="2052" width="112.140625" style="1" bestFit="1" customWidth="1"/>
    <col min="2053" max="2053" width="14.42578125" style="1" customWidth="1"/>
    <col min="2054" max="2054" width="20.140625" style="1" customWidth="1"/>
    <col min="2055" max="2055" width="18" style="1" bestFit="1" customWidth="1"/>
    <col min="2056" max="2056" width="41.42578125" style="1" customWidth="1"/>
    <col min="2057" max="2057" width="14.7109375" style="1" customWidth="1"/>
    <col min="2058" max="2058" width="10.140625" style="1" bestFit="1" customWidth="1"/>
    <col min="2059" max="2305" width="9.140625" style="1"/>
    <col min="2306" max="2306" width="20.140625" style="1" bestFit="1" customWidth="1"/>
    <col min="2307" max="2307" width="11.140625" style="1" customWidth="1"/>
    <col min="2308" max="2308" width="112.140625" style="1" bestFit="1" customWidth="1"/>
    <col min="2309" max="2309" width="14.42578125" style="1" customWidth="1"/>
    <col min="2310" max="2310" width="20.140625" style="1" customWidth="1"/>
    <col min="2311" max="2311" width="18" style="1" bestFit="1" customWidth="1"/>
    <col min="2312" max="2312" width="41.42578125" style="1" customWidth="1"/>
    <col min="2313" max="2313" width="14.7109375" style="1" customWidth="1"/>
    <col min="2314" max="2314" width="10.140625" style="1" bestFit="1" customWidth="1"/>
    <col min="2315" max="2561" width="9.140625" style="1"/>
    <col min="2562" max="2562" width="20.140625" style="1" bestFit="1" customWidth="1"/>
    <col min="2563" max="2563" width="11.140625" style="1" customWidth="1"/>
    <col min="2564" max="2564" width="112.140625" style="1" bestFit="1" customWidth="1"/>
    <col min="2565" max="2565" width="14.42578125" style="1" customWidth="1"/>
    <col min="2566" max="2566" width="20.140625" style="1" customWidth="1"/>
    <col min="2567" max="2567" width="18" style="1" bestFit="1" customWidth="1"/>
    <col min="2568" max="2568" width="41.42578125" style="1" customWidth="1"/>
    <col min="2569" max="2569" width="14.7109375" style="1" customWidth="1"/>
    <col min="2570" max="2570" width="10.140625" style="1" bestFit="1" customWidth="1"/>
    <col min="2571" max="2817" width="9.140625" style="1"/>
    <col min="2818" max="2818" width="20.140625" style="1" bestFit="1" customWidth="1"/>
    <col min="2819" max="2819" width="11.140625" style="1" customWidth="1"/>
    <col min="2820" max="2820" width="112.140625" style="1" bestFit="1" customWidth="1"/>
    <col min="2821" max="2821" width="14.42578125" style="1" customWidth="1"/>
    <col min="2822" max="2822" width="20.140625" style="1" customWidth="1"/>
    <col min="2823" max="2823" width="18" style="1" bestFit="1" customWidth="1"/>
    <col min="2824" max="2824" width="41.42578125" style="1" customWidth="1"/>
    <col min="2825" max="2825" width="14.7109375" style="1" customWidth="1"/>
    <col min="2826" max="2826" width="10.140625" style="1" bestFit="1" customWidth="1"/>
    <col min="2827" max="3073" width="9.140625" style="1"/>
    <col min="3074" max="3074" width="20.140625" style="1" bestFit="1" customWidth="1"/>
    <col min="3075" max="3075" width="11.140625" style="1" customWidth="1"/>
    <col min="3076" max="3076" width="112.140625" style="1" bestFit="1" customWidth="1"/>
    <col min="3077" max="3077" width="14.42578125" style="1" customWidth="1"/>
    <col min="3078" max="3078" width="20.140625" style="1" customWidth="1"/>
    <col min="3079" max="3079" width="18" style="1" bestFit="1" customWidth="1"/>
    <col min="3080" max="3080" width="41.42578125" style="1" customWidth="1"/>
    <col min="3081" max="3081" width="14.7109375" style="1" customWidth="1"/>
    <col min="3082" max="3082" width="10.140625" style="1" bestFit="1" customWidth="1"/>
    <col min="3083" max="3329" width="9.140625" style="1"/>
    <col min="3330" max="3330" width="20.140625" style="1" bestFit="1" customWidth="1"/>
    <col min="3331" max="3331" width="11.140625" style="1" customWidth="1"/>
    <col min="3332" max="3332" width="112.140625" style="1" bestFit="1" customWidth="1"/>
    <col min="3333" max="3333" width="14.42578125" style="1" customWidth="1"/>
    <col min="3334" max="3334" width="20.140625" style="1" customWidth="1"/>
    <col min="3335" max="3335" width="18" style="1" bestFit="1" customWidth="1"/>
    <col min="3336" max="3336" width="41.42578125" style="1" customWidth="1"/>
    <col min="3337" max="3337" width="14.7109375" style="1" customWidth="1"/>
    <col min="3338" max="3338" width="10.140625" style="1" bestFit="1" customWidth="1"/>
    <col min="3339" max="3585" width="9.140625" style="1"/>
    <col min="3586" max="3586" width="20.140625" style="1" bestFit="1" customWidth="1"/>
    <col min="3587" max="3587" width="11.140625" style="1" customWidth="1"/>
    <col min="3588" max="3588" width="112.140625" style="1" bestFit="1" customWidth="1"/>
    <col min="3589" max="3589" width="14.42578125" style="1" customWidth="1"/>
    <col min="3590" max="3590" width="20.140625" style="1" customWidth="1"/>
    <col min="3591" max="3591" width="18" style="1" bestFit="1" customWidth="1"/>
    <col min="3592" max="3592" width="41.42578125" style="1" customWidth="1"/>
    <col min="3593" max="3593" width="14.7109375" style="1" customWidth="1"/>
    <col min="3594" max="3594" width="10.140625" style="1" bestFit="1" customWidth="1"/>
    <col min="3595" max="3841" width="9.140625" style="1"/>
    <col min="3842" max="3842" width="20.140625" style="1" bestFit="1" customWidth="1"/>
    <col min="3843" max="3843" width="11.140625" style="1" customWidth="1"/>
    <col min="3844" max="3844" width="112.140625" style="1" bestFit="1" customWidth="1"/>
    <col min="3845" max="3845" width="14.42578125" style="1" customWidth="1"/>
    <col min="3846" max="3846" width="20.140625" style="1" customWidth="1"/>
    <col min="3847" max="3847" width="18" style="1" bestFit="1" customWidth="1"/>
    <col min="3848" max="3848" width="41.42578125" style="1" customWidth="1"/>
    <col min="3849" max="3849" width="14.7109375" style="1" customWidth="1"/>
    <col min="3850" max="3850" width="10.140625" style="1" bestFit="1" customWidth="1"/>
    <col min="3851" max="4097" width="9.140625" style="1"/>
    <col min="4098" max="4098" width="20.140625" style="1" bestFit="1" customWidth="1"/>
    <col min="4099" max="4099" width="11.140625" style="1" customWidth="1"/>
    <col min="4100" max="4100" width="112.140625" style="1" bestFit="1" customWidth="1"/>
    <col min="4101" max="4101" width="14.42578125" style="1" customWidth="1"/>
    <col min="4102" max="4102" width="20.140625" style="1" customWidth="1"/>
    <col min="4103" max="4103" width="18" style="1" bestFit="1" customWidth="1"/>
    <col min="4104" max="4104" width="41.42578125" style="1" customWidth="1"/>
    <col min="4105" max="4105" width="14.7109375" style="1" customWidth="1"/>
    <col min="4106" max="4106" width="10.140625" style="1" bestFit="1" customWidth="1"/>
    <col min="4107" max="4353" width="9.140625" style="1"/>
    <col min="4354" max="4354" width="20.140625" style="1" bestFit="1" customWidth="1"/>
    <col min="4355" max="4355" width="11.140625" style="1" customWidth="1"/>
    <col min="4356" max="4356" width="112.140625" style="1" bestFit="1" customWidth="1"/>
    <col min="4357" max="4357" width="14.42578125" style="1" customWidth="1"/>
    <col min="4358" max="4358" width="20.140625" style="1" customWidth="1"/>
    <col min="4359" max="4359" width="18" style="1" bestFit="1" customWidth="1"/>
    <col min="4360" max="4360" width="41.42578125" style="1" customWidth="1"/>
    <col min="4361" max="4361" width="14.7109375" style="1" customWidth="1"/>
    <col min="4362" max="4362" width="10.140625" style="1" bestFit="1" customWidth="1"/>
    <col min="4363" max="4609" width="9.140625" style="1"/>
    <col min="4610" max="4610" width="20.140625" style="1" bestFit="1" customWidth="1"/>
    <col min="4611" max="4611" width="11.140625" style="1" customWidth="1"/>
    <col min="4612" max="4612" width="112.140625" style="1" bestFit="1" customWidth="1"/>
    <col min="4613" max="4613" width="14.42578125" style="1" customWidth="1"/>
    <col min="4614" max="4614" width="20.140625" style="1" customWidth="1"/>
    <col min="4615" max="4615" width="18" style="1" bestFit="1" customWidth="1"/>
    <col min="4616" max="4616" width="41.42578125" style="1" customWidth="1"/>
    <col min="4617" max="4617" width="14.7109375" style="1" customWidth="1"/>
    <col min="4618" max="4618" width="10.140625" style="1" bestFit="1" customWidth="1"/>
    <col min="4619" max="4865" width="9.140625" style="1"/>
    <col min="4866" max="4866" width="20.140625" style="1" bestFit="1" customWidth="1"/>
    <col min="4867" max="4867" width="11.140625" style="1" customWidth="1"/>
    <col min="4868" max="4868" width="112.140625" style="1" bestFit="1" customWidth="1"/>
    <col min="4869" max="4869" width="14.42578125" style="1" customWidth="1"/>
    <col min="4870" max="4870" width="20.140625" style="1" customWidth="1"/>
    <col min="4871" max="4871" width="18" style="1" bestFit="1" customWidth="1"/>
    <col min="4872" max="4872" width="41.42578125" style="1" customWidth="1"/>
    <col min="4873" max="4873" width="14.7109375" style="1" customWidth="1"/>
    <col min="4874" max="4874" width="10.140625" style="1" bestFit="1" customWidth="1"/>
    <col min="4875" max="5121" width="9.140625" style="1"/>
    <col min="5122" max="5122" width="20.140625" style="1" bestFit="1" customWidth="1"/>
    <col min="5123" max="5123" width="11.140625" style="1" customWidth="1"/>
    <col min="5124" max="5124" width="112.140625" style="1" bestFit="1" customWidth="1"/>
    <col min="5125" max="5125" width="14.42578125" style="1" customWidth="1"/>
    <col min="5126" max="5126" width="20.140625" style="1" customWidth="1"/>
    <col min="5127" max="5127" width="18" style="1" bestFit="1" customWidth="1"/>
    <col min="5128" max="5128" width="41.42578125" style="1" customWidth="1"/>
    <col min="5129" max="5129" width="14.7109375" style="1" customWidth="1"/>
    <col min="5130" max="5130" width="10.140625" style="1" bestFit="1" customWidth="1"/>
    <col min="5131" max="5377" width="9.140625" style="1"/>
    <col min="5378" max="5378" width="20.140625" style="1" bestFit="1" customWidth="1"/>
    <col min="5379" max="5379" width="11.140625" style="1" customWidth="1"/>
    <col min="5380" max="5380" width="112.140625" style="1" bestFit="1" customWidth="1"/>
    <col min="5381" max="5381" width="14.42578125" style="1" customWidth="1"/>
    <col min="5382" max="5382" width="20.140625" style="1" customWidth="1"/>
    <col min="5383" max="5383" width="18" style="1" bestFit="1" customWidth="1"/>
    <col min="5384" max="5384" width="41.42578125" style="1" customWidth="1"/>
    <col min="5385" max="5385" width="14.7109375" style="1" customWidth="1"/>
    <col min="5386" max="5386" width="10.140625" style="1" bestFit="1" customWidth="1"/>
    <col min="5387" max="5633" width="9.140625" style="1"/>
    <col min="5634" max="5634" width="20.140625" style="1" bestFit="1" customWidth="1"/>
    <col min="5635" max="5635" width="11.140625" style="1" customWidth="1"/>
    <col min="5636" max="5636" width="112.140625" style="1" bestFit="1" customWidth="1"/>
    <col min="5637" max="5637" width="14.42578125" style="1" customWidth="1"/>
    <col min="5638" max="5638" width="20.140625" style="1" customWidth="1"/>
    <col min="5639" max="5639" width="18" style="1" bestFit="1" customWidth="1"/>
    <col min="5640" max="5640" width="41.42578125" style="1" customWidth="1"/>
    <col min="5641" max="5641" width="14.7109375" style="1" customWidth="1"/>
    <col min="5642" max="5642" width="10.140625" style="1" bestFit="1" customWidth="1"/>
    <col min="5643" max="5889" width="9.140625" style="1"/>
    <col min="5890" max="5890" width="20.140625" style="1" bestFit="1" customWidth="1"/>
    <col min="5891" max="5891" width="11.140625" style="1" customWidth="1"/>
    <col min="5892" max="5892" width="112.140625" style="1" bestFit="1" customWidth="1"/>
    <col min="5893" max="5893" width="14.42578125" style="1" customWidth="1"/>
    <col min="5894" max="5894" width="20.140625" style="1" customWidth="1"/>
    <col min="5895" max="5895" width="18" style="1" bestFit="1" customWidth="1"/>
    <col min="5896" max="5896" width="41.42578125" style="1" customWidth="1"/>
    <col min="5897" max="5897" width="14.7109375" style="1" customWidth="1"/>
    <col min="5898" max="5898" width="10.140625" style="1" bestFit="1" customWidth="1"/>
    <col min="5899" max="6145" width="9.140625" style="1"/>
    <col min="6146" max="6146" width="20.140625" style="1" bestFit="1" customWidth="1"/>
    <col min="6147" max="6147" width="11.140625" style="1" customWidth="1"/>
    <col min="6148" max="6148" width="112.140625" style="1" bestFit="1" customWidth="1"/>
    <col min="6149" max="6149" width="14.42578125" style="1" customWidth="1"/>
    <col min="6150" max="6150" width="20.140625" style="1" customWidth="1"/>
    <col min="6151" max="6151" width="18" style="1" bestFit="1" customWidth="1"/>
    <col min="6152" max="6152" width="41.42578125" style="1" customWidth="1"/>
    <col min="6153" max="6153" width="14.7109375" style="1" customWidth="1"/>
    <col min="6154" max="6154" width="10.140625" style="1" bestFit="1" customWidth="1"/>
    <col min="6155" max="6401" width="9.140625" style="1"/>
    <col min="6402" max="6402" width="20.140625" style="1" bestFit="1" customWidth="1"/>
    <col min="6403" max="6403" width="11.140625" style="1" customWidth="1"/>
    <col min="6404" max="6404" width="112.140625" style="1" bestFit="1" customWidth="1"/>
    <col min="6405" max="6405" width="14.42578125" style="1" customWidth="1"/>
    <col min="6406" max="6406" width="20.140625" style="1" customWidth="1"/>
    <col min="6407" max="6407" width="18" style="1" bestFit="1" customWidth="1"/>
    <col min="6408" max="6408" width="41.42578125" style="1" customWidth="1"/>
    <col min="6409" max="6409" width="14.7109375" style="1" customWidth="1"/>
    <col min="6410" max="6410" width="10.140625" style="1" bestFit="1" customWidth="1"/>
    <col min="6411" max="6657" width="9.140625" style="1"/>
    <col min="6658" max="6658" width="20.140625" style="1" bestFit="1" customWidth="1"/>
    <col min="6659" max="6659" width="11.140625" style="1" customWidth="1"/>
    <col min="6660" max="6660" width="112.140625" style="1" bestFit="1" customWidth="1"/>
    <col min="6661" max="6661" width="14.42578125" style="1" customWidth="1"/>
    <col min="6662" max="6662" width="20.140625" style="1" customWidth="1"/>
    <col min="6663" max="6663" width="18" style="1" bestFit="1" customWidth="1"/>
    <col min="6664" max="6664" width="41.42578125" style="1" customWidth="1"/>
    <col min="6665" max="6665" width="14.7109375" style="1" customWidth="1"/>
    <col min="6666" max="6666" width="10.140625" style="1" bestFit="1" customWidth="1"/>
    <col min="6667" max="6913" width="9.140625" style="1"/>
    <col min="6914" max="6914" width="20.140625" style="1" bestFit="1" customWidth="1"/>
    <col min="6915" max="6915" width="11.140625" style="1" customWidth="1"/>
    <col min="6916" max="6916" width="112.140625" style="1" bestFit="1" customWidth="1"/>
    <col min="6917" max="6917" width="14.42578125" style="1" customWidth="1"/>
    <col min="6918" max="6918" width="20.140625" style="1" customWidth="1"/>
    <col min="6919" max="6919" width="18" style="1" bestFit="1" customWidth="1"/>
    <col min="6920" max="6920" width="41.42578125" style="1" customWidth="1"/>
    <col min="6921" max="6921" width="14.7109375" style="1" customWidth="1"/>
    <col min="6922" max="6922" width="10.140625" style="1" bestFit="1" customWidth="1"/>
    <col min="6923" max="7169" width="9.140625" style="1"/>
    <col min="7170" max="7170" width="20.140625" style="1" bestFit="1" customWidth="1"/>
    <col min="7171" max="7171" width="11.140625" style="1" customWidth="1"/>
    <col min="7172" max="7172" width="112.140625" style="1" bestFit="1" customWidth="1"/>
    <col min="7173" max="7173" width="14.42578125" style="1" customWidth="1"/>
    <col min="7174" max="7174" width="20.140625" style="1" customWidth="1"/>
    <col min="7175" max="7175" width="18" style="1" bestFit="1" customWidth="1"/>
    <col min="7176" max="7176" width="41.42578125" style="1" customWidth="1"/>
    <col min="7177" max="7177" width="14.7109375" style="1" customWidth="1"/>
    <col min="7178" max="7178" width="10.140625" style="1" bestFit="1" customWidth="1"/>
    <col min="7179" max="7425" width="9.140625" style="1"/>
    <col min="7426" max="7426" width="20.140625" style="1" bestFit="1" customWidth="1"/>
    <col min="7427" max="7427" width="11.140625" style="1" customWidth="1"/>
    <col min="7428" max="7428" width="112.140625" style="1" bestFit="1" customWidth="1"/>
    <col min="7429" max="7429" width="14.42578125" style="1" customWidth="1"/>
    <col min="7430" max="7430" width="20.140625" style="1" customWidth="1"/>
    <col min="7431" max="7431" width="18" style="1" bestFit="1" customWidth="1"/>
    <col min="7432" max="7432" width="41.42578125" style="1" customWidth="1"/>
    <col min="7433" max="7433" width="14.7109375" style="1" customWidth="1"/>
    <col min="7434" max="7434" width="10.140625" style="1" bestFit="1" customWidth="1"/>
    <col min="7435" max="7681" width="9.140625" style="1"/>
    <col min="7682" max="7682" width="20.140625" style="1" bestFit="1" customWidth="1"/>
    <col min="7683" max="7683" width="11.140625" style="1" customWidth="1"/>
    <col min="7684" max="7684" width="112.140625" style="1" bestFit="1" customWidth="1"/>
    <col min="7685" max="7685" width="14.42578125" style="1" customWidth="1"/>
    <col min="7686" max="7686" width="20.140625" style="1" customWidth="1"/>
    <col min="7687" max="7687" width="18" style="1" bestFit="1" customWidth="1"/>
    <col min="7688" max="7688" width="41.42578125" style="1" customWidth="1"/>
    <col min="7689" max="7689" width="14.7109375" style="1" customWidth="1"/>
    <col min="7690" max="7690" width="10.140625" style="1" bestFit="1" customWidth="1"/>
    <col min="7691" max="7937" width="9.140625" style="1"/>
    <col min="7938" max="7938" width="20.140625" style="1" bestFit="1" customWidth="1"/>
    <col min="7939" max="7939" width="11.140625" style="1" customWidth="1"/>
    <col min="7940" max="7940" width="112.140625" style="1" bestFit="1" customWidth="1"/>
    <col min="7941" max="7941" width="14.42578125" style="1" customWidth="1"/>
    <col min="7942" max="7942" width="20.140625" style="1" customWidth="1"/>
    <col min="7943" max="7943" width="18" style="1" bestFit="1" customWidth="1"/>
    <col min="7944" max="7944" width="41.42578125" style="1" customWidth="1"/>
    <col min="7945" max="7945" width="14.7109375" style="1" customWidth="1"/>
    <col min="7946" max="7946" width="10.140625" style="1" bestFit="1" customWidth="1"/>
    <col min="7947" max="8193" width="9.140625" style="1"/>
    <col min="8194" max="8194" width="20.140625" style="1" bestFit="1" customWidth="1"/>
    <col min="8195" max="8195" width="11.140625" style="1" customWidth="1"/>
    <col min="8196" max="8196" width="112.140625" style="1" bestFit="1" customWidth="1"/>
    <col min="8197" max="8197" width="14.42578125" style="1" customWidth="1"/>
    <col min="8198" max="8198" width="20.140625" style="1" customWidth="1"/>
    <col min="8199" max="8199" width="18" style="1" bestFit="1" customWidth="1"/>
    <col min="8200" max="8200" width="41.42578125" style="1" customWidth="1"/>
    <col min="8201" max="8201" width="14.7109375" style="1" customWidth="1"/>
    <col min="8202" max="8202" width="10.140625" style="1" bestFit="1" customWidth="1"/>
    <col min="8203" max="8449" width="9.140625" style="1"/>
    <col min="8450" max="8450" width="20.140625" style="1" bestFit="1" customWidth="1"/>
    <col min="8451" max="8451" width="11.140625" style="1" customWidth="1"/>
    <col min="8452" max="8452" width="112.140625" style="1" bestFit="1" customWidth="1"/>
    <col min="8453" max="8453" width="14.42578125" style="1" customWidth="1"/>
    <col min="8454" max="8454" width="20.140625" style="1" customWidth="1"/>
    <col min="8455" max="8455" width="18" style="1" bestFit="1" customWidth="1"/>
    <col min="8456" max="8456" width="41.42578125" style="1" customWidth="1"/>
    <col min="8457" max="8457" width="14.7109375" style="1" customWidth="1"/>
    <col min="8458" max="8458" width="10.140625" style="1" bestFit="1" customWidth="1"/>
    <col min="8459" max="8705" width="9.140625" style="1"/>
    <col min="8706" max="8706" width="20.140625" style="1" bestFit="1" customWidth="1"/>
    <col min="8707" max="8707" width="11.140625" style="1" customWidth="1"/>
    <col min="8708" max="8708" width="112.140625" style="1" bestFit="1" customWidth="1"/>
    <col min="8709" max="8709" width="14.42578125" style="1" customWidth="1"/>
    <col min="8710" max="8710" width="20.140625" style="1" customWidth="1"/>
    <col min="8711" max="8711" width="18" style="1" bestFit="1" customWidth="1"/>
    <col min="8712" max="8712" width="41.42578125" style="1" customWidth="1"/>
    <col min="8713" max="8713" width="14.7109375" style="1" customWidth="1"/>
    <col min="8714" max="8714" width="10.140625" style="1" bestFit="1" customWidth="1"/>
    <col min="8715" max="8961" width="9.140625" style="1"/>
    <col min="8962" max="8962" width="20.140625" style="1" bestFit="1" customWidth="1"/>
    <col min="8963" max="8963" width="11.140625" style="1" customWidth="1"/>
    <col min="8964" max="8964" width="112.140625" style="1" bestFit="1" customWidth="1"/>
    <col min="8965" max="8965" width="14.42578125" style="1" customWidth="1"/>
    <col min="8966" max="8966" width="20.140625" style="1" customWidth="1"/>
    <col min="8967" max="8967" width="18" style="1" bestFit="1" customWidth="1"/>
    <col min="8968" max="8968" width="41.42578125" style="1" customWidth="1"/>
    <col min="8969" max="8969" width="14.7109375" style="1" customWidth="1"/>
    <col min="8970" max="8970" width="10.140625" style="1" bestFit="1" customWidth="1"/>
    <col min="8971" max="9217" width="9.140625" style="1"/>
    <col min="9218" max="9218" width="20.140625" style="1" bestFit="1" customWidth="1"/>
    <col min="9219" max="9219" width="11.140625" style="1" customWidth="1"/>
    <col min="9220" max="9220" width="112.140625" style="1" bestFit="1" customWidth="1"/>
    <col min="9221" max="9221" width="14.42578125" style="1" customWidth="1"/>
    <col min="9222" max="9222" width="20.140625" style="1" customWidth="1"/>
    <col min="9223" max="9223" width="18" style="1" bestFit="1" customWidth="1"/>
    <col min="9224" max="9224" width="41.42578125" style="1" customWidth="1"/>
    <col min="9225" max="9225" width="14.7109375" style="1" customWidth="1"/>
    <col min="9226" max="9226" width="10.140625" style="1" bestFit="1" customWidth="1"/>
    <col min="9227" max="9473" width="9.140625" style="1"/>
    <col min="9474" max="9474" width="20.140625" style="1" bestFit="1" customWidth="1"/>
    <col min="9475" max="9475" width="11.140625" style="1" customWidth="1"/>
    <col min="9476" max="9476" width="112.140625" style="1" bestFit="1" customWidth="1"/>
    <col min="9477" max="9477" width="14.42578125" style="1" customWidth="1"/>
    <col min="9478" max="9478" width="20.140625" style="1" customWidth="1"/>
    <col min="9479" max="9479" width="18" style="1" bestFit="1" customWidth="1"/>
    <col min="9480" max="9480" width="41.42578125" style="1" customWidth="1"/>
    <col min="9481" max="9481" width="14.7109375" style="1" customWidth="1"/>
    <col min="9482" max="9482" width="10.140625" style="1" bestFit="1" customWidth="1"/>
    <col min="9483" max="9729" width="9.140625" style="1"/>
    <col min="9730" max="9730" width="20.140625" style="1" bestFit="1" customWidth="1"/>
    <col min="9731" max="9731" width="11.140625" style="1" customWidth="1"/>
    <col min="9732" max="9732" width="112.140625" style="1" bestFit="1" customWidth="1"/>
    <col min="9733" max="9733" width="14.42578125" style="1" customWidth="1"/>
    <col min="9734" max="9734" width="20.140625" style="1" customWidth="1"/>
    <col min="9735" max="9735" width="18" style="1" bestFit="1" customWidth="1"/>
    <col min="9736" max="9736" width="41.42578125" style="1" customWidth="1"/>
    <col min="9737" max="9737" width="14.7109375" style="1" customWidth="1"/>
    <col min="9738" max="9738" width="10.140625" style="1" bestFit="1" customWidth="1"/>
    <col min="9739" max="9985" width="9.140625" style="1"/>
    <col min="9986" max="9986" width="20.140625" style="1" bestFit="1" customWidth="1"/>
    <col min="9987" max="9987" width="11.140625" style="1" customWidth="1"/>
    <col min="9988" max="9988" width="112.140625" style="1" bestFit="1" customWidth="1"/>
    <col min="9989" max="9989" width="14.42578125" style="1" customWidth="1"/>
    <col min="9990" max="9990" width="20.140625" style="1" customWidth="1"/>
    <col min="9991" max="9991" width="18" style="1" bestFit="1" customWidth="1"/>
    <col min="9992" max="9992" width="41.42578125" style="1" customWidth="1"/>
    <col min="9993" max="9993" width="14.7109375" style="1" customWidth="1"/>
    <col min="9994" max="9994" width="10.140625" style="1" bestFit="1" customWidth="1"/>
    <col min="9995" max="10241" width="9.140625" style="1"/>
    <col min="10242" max="10242" width="20.140625" style="1" bestFit="1" customWidth="1"/>
    <col min="10243" max="10243" width="11.140625" style="1" customWidth="1"/>
    <col min="10244" max="10244" width="112.140625" style="1" bestFit="1" customWidth="1"/>
    <col min="10245" max="10245" width="14.42578125" style="1" customWidth="1"/>
    <col min="10246" max="10246" width="20.140625" style="1" customWidth="1"/>
    <col min="10247" max="10247" width="18" style="1" bestFit="1" customWidth="1"/>
    <col min="10248" max="10248" width="41.42578125" style="1" customWidth="1"/>
    <col min="10249" max="10249" width="14.7109375" style="1" customWidth="1"/>
    <col min="10250" max="10250" width="10.140625" style="1" bestFit="1" customWidth="1"/>
    <col min="10251" max="10497" width="9.140625" style="1"/>
    <col min="10498" max="10498" width="20.140625" style="1" bestFit="1" customWidth="1"/>
    <col min="10499" max="10499" width="11.140625" style="1" customWidth="1"/>
    <col min="10500" max="10500" width="112.140625" style="1" bestFit="1" customWidth="1"/>
    <col min="10501" max="10501" width="14.42578125" style="1" customWidth="1"/>
    <col min="10502" max="10502" width="20.140625" style="1" customWidth="1"/>
    <col min="10503" max="10503" width="18" style="1" bestFit="1" customWidth="1"/>
    <col min="10504" max="10504" width="41.42578125" style="1" customWidth="1"/>
    <col min="10505" max="10505" width="14.7109375" style="1" customWidth="1"/>
    <col min="10506" max="10506" width="10.140625" style="1" bestFit="1" customWidth="1"/>
    <col min="10507" max="10753" width="9.140625" style="1"/>
    <col min="10754" max="10754" width="20.140625" style="1" bestFit="1" customWidth="1"/>
    <col min="10755" max="10755" width="11.140625" style="1" customWidth="1"/>
    <col min="10756" max="10756" width="112.140625" style="1" bestFit="1" customWidth="1"/>
    <col min="10757" max="10757" width="14.42578125" style="1" customWidth="1"/>
    <col min="10758" max="10758" width="20.140625" style="1" customWidth="1"/>
    <col min="10759" max="10759" width="18" style="1" bestFit="1" customWidth="1"/>
    <col min="10760" max="10760" width="41.42578125" style="1" customWidth="1"/>
    <col min="10761" max="10761" width="14.7109375" style="1" customWidth="1"/>
    <col min="10762" max="10762" width="10.140625" style="1" bestFit="1" customWidth="1"/>
    <col min="10763" max="11009" width="9.140625" style="1"/>
    <col min="11010" max="11010" width="20.140625" style="1" bestFit="1" customWidth="1"/>
    <col min="11011" max="11011" width="11.140625" style="1" customWidth="1"/>
    <col min="11012" max="11012" width="112.140625" style="1" bestFit="1" customWidth="1"/>
    <col min="11013" max="11013" width="14.42578125" style="1" customWidth="1"/>
    <col min="11014" max="11014" width="20.140625" style="1" customWidth="1"/>
    <col min="11015" max="11015" width="18" style="1" bestFit="1" customWidth="1"/>
    <col min="11016" max="11016" width="41.42578125" style="1" customWidth="1"/>
    <col min="11017" max="11017" width="14.7109375" style="1" customWidth="1"/>
    <col min="11018" max="11018" width="10.140625" style="1" bestFit="1" customWidth="1"/>
    <col min="11019" max="11265" width="9.140625" style="1"/>
    <col min="11266" max="11266" width="20.140625" style="1" bestFit="1" customWidth="1"/>
    <col min="11267" max="11267" width="11.140625" style="1" customWidth="1"/>
    <col min="11268" max="11268" width="112.140625" style="1" bestFit="1" customWidth="1"/>
    <col min="11269" max="11269" width="14.42578125" style="1" customWidth="1"/>
    <col min="11270" max="11270" width="20.140625" style="1" customWidth="1"/>
    <col min="11271" max="11271" width="18" style="1" bestFit="1" customWidth="1"/>
    <col min="11272" max="11272" width="41.42578125" style="1" customWidth="1"/>
    <col min="11273" max="11273" width="14.7109375" style="1" customWidth="1"/>
    <col min="11274" max="11274" width="10.140625" style="1" bestFit="1" customWidth="1"/>
    <col min="11275" max="11521" width="9.140625" style="1"/>
    <col min="11522" max="11522" width="20.140625" style="1" bestFit="1" customWidth="1"/>
    <col min="11523" max="11523" width="11.140625" style="1" customWidth="1"/>
    <col min="11524" max="11524" width="112.140625" style="1" bestFit="1" customWidth="1"/>
    <col min="11525" max="11525" width="14.42578125" style="1" customWidth="1"/>
    <col min="11526" max="11526" width="20.140625" style="1" customWidth="1"/>
    <col min="11527" max="11527" width="18" style="1" bestFit="1" customWidth="1"/>
    <col min="11528" max="11528" width="41.42578125" style="1" customWidth="1"/>
    <col min="11529" max="11529" width="14.7109375" style="1" customWidth="1"/>
    <col min="11530" max="11530" width="10.140625" style="1" bestFit="1" customWidth="1"/>
    <col min="11531" max="11777" width="9.140625" style="1"/>
    <col min="11778" max="11778" width="20.140625" style="1" bestFit="1" customWidth="1"/>
    <col min="11779" max="11779" width="11.140625" style="1" customWidth="1"/>
    <col min="11780" max="11780" width="112.140625" style="1" bestFit="1" customWidth="1"/>
    <col min="11781" max="11781" width="14.42578125" style="1" customWidth="1"/>
    <col min="11782" max="11782" width="20.140625" style="1" customWidth="1"/>
    <col min="11783" max="11783" width="18" style="1" bestFit="1" customWidth="1"/>
    <col min="11784" max="11784" width="41.42578125" style="1" customWidth="1"/>
    <col min="11785" max="11785" width="14.7109375" style="1" customWidth="1"/>
    <col min="11786" max="11786" width="10.140625" style="1" bestFit="1" customWidth="1"/>
    <col min="11787" max="12033" width="9.140625" style="1"/>
    <col min="12034" max="12034" width="20.140625" style="1" bestFit="1" customWidth="1"/>
    <col min="12035" max="12035" width="11.140625" style="1" customWidth="1"/>
    <col min="12036" max="12036" width="112.140625" style="1" bestFit="1" customWidth="1"/>
    <col min="12037" max="12037" width="14.42578125" style="1" customWidth="1"/>
    <col min="12038" max="12038" width="20.140625" style="1" customWidth="1"/>
    <col min="12039" max="12039" width="18" style="1" bestFit="1" customWidth="1"/>
    <col min="12040" max="12040" width="41.42578125" style="1" customWidth="1"/>
    <col min="12041" max="12041" width="14.7109375" style="1" customWidth="1"/>
    <col min="12042" max="12042" width="10.140625" style="1" bestFit="1" customWidth="1"/>
    <col min="12043" max="12289" width="9.140625" style="1"/>
    <col min="12290" max="12290" width="20.140625" style="1" bestFit="1" customWidth="1"/>
    <col min="12291" max="12291" width="11.140625" style="1" customWidth="1"/>
    <col min="12292" max="12292" width="112.140625" style="1" bestFit="1" customWidth="1"/>
    <col min="12293" max="12293" width="14.42578125" style="1" customWidth="1"/>
    <col min="12294" max="12294" width="20.140625" style="1" customWidth="1"/>
    <col min="12295" max="12295" width="18" style="1" bestFit="1" customWidth="1"/>
    <col min="12296" max="12296" width="41.42578125" style="1" customWidth="1"/>
    <col min="12297" max="12297" width="14.7109375" style="1" customWidth="1"/>
    <col min="12298" max="12298" width="10.140625" style="1" bestFit="1" customWidth="1"/>
    <col min="12299" max="12545" width="9.140625" style="1"/>
    <col min="12546" max="12546" width="20.140625" style="1" bestFit="1" customWidth="1"/>
    <col min="12547" max="12547" width="11.140625" style="1" customWidth="1"/>
    <col min="12548" max="12548" width="112.140625" style="1" bestFit="1" customWidth="1"/>
    <col min="12549" max="12549" width="14.42578125" style="1" customWidth="1"/>
    <col min="12550" max="12550" width="20.140625" style="1" customWidth="1"/>
    <col min="12551" max="12551" width="18" style="1" bestFit="1" customWidth="1"/>
    <col min="12552" max="12552" width="41.42578125" style="1" customWidth="1"/>
    <col min="12553" max="12553" width="14.7109375" style="1" customWidth="1"/>
    <col min="12554" max="12554" width="10.140625" style="1" bestFit="1" customWidth="1"/>
    <col min="12555" max="12801" width="9.140625" style="1"/>
    <col min="12802" max="12802" width="20.140625" style="1" bestFit="1" customWidth="1"/>
    <col min="12803" max="12803" width="11.140625" style="1" customWidth="1"/>
    <col min="12804" max="12804" width="112.140625" style="1" bestFit="1" customWidth="1"/>
    <col min="12805" max="12805" width="14.42578125" style="1" customWidth="1"/>
    <col min="12806" max="12806" width="20.140625" style="1" customWidth="1"/>
    <col min="12807" max="12807" width="18" style="1" bestFit="1" customWidth="1"/>
    <col min="12808" max="12808" width="41.42578125" style="1" customWidth="1"/>
    <col min="12809" max="12809" width="14.7109375" style="1" customWidth="1"/>
    <col min="12810" max="12810" width="10.140625" style="1" bestFit="1" customWidth="1"/>
    <col min="12811" max="13057" width="9.140625" style="1"/>
    <col min="13058" max="13058" width="20.140625" style="1" bestFit="1" customWidth="1"/>
    <col min="13059" max="13059" width="11.140625" style="1" customWidth="1"/>
    <col min="13060" max="13060" width="112.140625" style="1" bestFit="1" customWidth="1"/>
    <col min="13061" max="13061" width="14.42578125" style="1" customWidth="1"/>
    <col min="13062" max="13062" width="20.140625" style="1" customWidth="1"/>
    <col min="13063" max="13063" width="18" style="1" bestFit="1" customWidth="1"/>
    <col min="13064" max="13064" width="41.42578125" style="1" customWidth="1"/>
    <col min="13065" max="13065" width="14.7109375" style="1" customWidth="1"/>
    <col min="13066" max="13066" width="10.140625" style="1" bestFit="1" customWidth="1"/>
    <col min="13067" max="13313" width="9.140625" style="1"/>
    <col min="13314" max="13314" width="20.140625" style="1" bestFit="1" customWidth="1"/>
    <col min="13315" max="13315" width="11.140625" style="1" customWidth="1"/>
    <col min="13316" max="13316" width="112.140625" style="1" bestFit="1" customWidth="1"/>
    <col min="13317" max="13317" width="14.42578125" style="1" customWidth="1"/>
    <col min="13318" max="13318" width="20.140625" style="1" customWidth="1"/>
    <col min="13319" max="13319" width="18" style="1" bestFit="1" customWidth="1"/>
    <col min="13320" max="13320" width="41.42578125" style="1" customWidth="1"/>
    <col min="13321" max="13321" width="14.7109375" style="1" customWidth="1"/>
    <col min="13322" max="13322" width="10.140625" style="1" bestFit="1" customWidth="1"/>
    <col min="13323" max="13569" width="9.140625" style="1"/>
    <col min="13570" max="13570" width="20.140625" style="1" bestFit="1" customWidth="1"/>
    <col min="13571" max="13571" width="11.140625" style="1" customWidth="1"/>
    <col min="13572" max="13572" width="112.140625" style="1" bestFit="1" customWidth="1"/>
    <col min="13573" max="13573" width="14.42578125" style="1" customWidth="1"/>
    <col min="13574" max="13574" width="20.140625" style="1" customWidth="1"/>
    <col min="13575" max="13575" width="18" style="1" bestFit="1" customWidth="1"/>
    <col min="13576" max="13576" width="41.42578125" style="1" customWidth="1"/>
    <col min="13577" max="13577" width="14.7109375" style="1" customWidth="1"/>
    <col min="13578" max="13578" width="10.140625" style="1" bestFit="1" customWidth="1"/>
    <col min="13579" max="13825" width="9.140625" style="1"/>
    <col min="13826" max="13826" width="20.140625" style="1" bestFit="1" customWidth="1"/>
    <col min="13827" max="13827" width="11.140625" style="1" customWidth="1"/>
    <col min="13828" max="13828" width="112.140625" style="1" bestFit="1" customWidth="1"/>
    <col min="13829" max="13829" width="14.42578125" style="1" customWidth="1"/>
    <col min="13830" max="13830" width="20.140625" style="1" customWidth="1"/>
    <col min="13831" max="13831" width="18" style="1" bestFit="1" customWidth="1"/>
    <col min="13832" max="13832" width="41.42578125" style="1" customWidth="1"/>
    <col min="13833" max="13833" width="14.7109375" style="1" customWidth="1"/>
    <col min="13834" max="13834" width="10.140625" style="1" bestFit="1" customWidth="1"/>
    <col min="13835" max="14081" width="9.140625" style="1"/>
    <col min="14082" max="14082" width="20.140625" style="1" bestFit="1" customWidth="1"/>
    <col min="14083" max="14083" width="11.140625" style="1" customWidth="1"/>
    <col min="14084" max="14084" width="112.140625" style="1" bestFit="1" customWidth="1"/>
    <col min="14085" max="14085" width="14.42578125" style="1" customWidth="1"/>
    <col min="14086" max="14086" width="20.140625" style="1" customWidth="1"/>
    <col min="14087" max="14087" width="18" style="1" bestFit="1" customWidth="1"/>
    <col min="14088" max="14088" width="41.42578125" style="1" customWidth="1"/>
    <col min="14089" max="14089" width="14.7109375" style="1" customWidth="1"/>
    <col min="14090" max="14090" width="10.140625" style="1" bestFit="1" customWidth="1"/>
    <col min="14091" max="14337" width="9.140625" style="1"/>
    <col min="14338" max="14338" width="20.140625" style="1" bestFit="1" customWidth="1"/>
    <col min="14339" max="14339" width="11.140625" style="1" customWidth="1"/>
    <col min="14340" max="14340" width="112.140625" style="1" bestFit="1" customWidth="1"/>
    <col min="14341" max="14341" width="14.42578125" style="1" customWidth="1"/>
    <col min="14342" max="14342" width="20.140625" style="1" customWidth="1"/>
    <col min="14343" max="14343" width="18" style="1" bestFit="1" customWidth="1"/>
    <col min="14344" max="14344" width="41.42578125" style="1" customWidth="1"/>
    <col min="14345" max="14345" width="14.7109375" style="1" customWidth="1"/>
    <col min="14346" max="14346" width="10.140625" style="1" bestFit="1" customWidth="1"/>
    <col min="14347" max="14593" width="9.140625" style="1"/>
    <col min="14594" max="14594" width="20.140625" style="1" bestFit="1" customWidth="1"/>
    <col min="14595" max="14595" width="11.140625" style="1" customWidth="1"/>
    <col min="14596" max="14596" width="112.140625" style="1" bestFit="1" customWidth="1"/>
    <col min="14597" max="14597" width="14.42578125" style="1" customWidth="1"/>
    <col min="14598" max="14598" width="20.140625" style="1" customWidth="1"/>
    <col min="14599" max="14599" width="18" style="1" bestFit="1" customWidth="1"/>
    <col min="14600" max="14600" width="41.42578125" style="1" customWidth="1"/>
    <col min="14601" max="14601" width="14.7109375" style="1" customWidth="1"/>
    <col min="14602" max="14602" width="10.140625" style="1" bestFit="1" customWidth="1"/>
    <col min="14603" max="14849" width="9.140625" style="1"/>
    <col min="14850" max="14850" width="20.140625" style="1" bestFit="1" customWidth="1"/>
    <col min="14851" max="14851" width="11.140625" style="1" customWidth="1"/>
    <col min="14852" max="14852" width="112.140625" style="1" bestFit="1" customWidth="1"/>
    <col min="14853" max="14853" width="14.42578125" style="1" customWidth="1"/>
    <col min="14854" max="14854" width="20.140625" style="1" customWidth="1"/>
    <col min="14855" max="14855" width="18" style="1" bestFit="1" customWidth="1"/>
    <col min="14856" max="14856" width="41.42578125" style="1" customWidth="1"/>
    <col min="14857" max="14857" width="14.7109375" style="1" customWidth="1"/>
    <col min="14858" max="14858" width="10.140625" style="1" bestFit="1" customWidth="1"/>
    <col min="14859" max="15105" width="9.140625" style="1"/>
    <col min="15106" max="15106" width="20.140625" style="1" bestFit="1" customWidth="1"/>
    <col min="15107" max="15107" width="11.140625" style="1" customWidth="1"/>
    <col min="15108" max="15108" width="112.140625" style="1" bestFit="1" customWidth="1"/>
    <col min="15109" max="15109" width="14.42578125" style="1" customWidth="1"/>
    <col min="15110" max="15110" width="20.140625" style="1" customWidth="1"/>
    <col min="15111" max="15111" width="18" style="1" bestFit="1" customWidth="1"/>
    <col min="15112" max="15112" width="41.42578125" style="1" customWidth="1"/>
    <col min="15113" max="15113" width="14.7109375" style="1" customWidth="1"/>
    <col min="15114" max="15114" width="10.140625" style="1" bestFit="1" customWidth="1"/>
    <col min="15115" max="15361" width="9.140625" style="1"/>
    <col min="15362" max="15362" width="20.140625" style="1" bestFit="1" customWidth="1"/>
    <col min="15363" max="15363" width="11.140625" style="1" customWidth="1"/>
    <col min="15364" max="15364" width="112.140625" style="1" bestFit="1" customWidth="1"/>
    <col min="15365" max="15365" width="14.42578125" style="1" customWidth="1"/>
    <col min="15366" max="15366" width="20.140625" style="1" customWidth="1"/>
    <col min="15367" max="15367" width="18" style="1" bestFit="1" customWidth="1"/>
    <col min="15368" max="15368" width="41.42578125" style="1" customWidth="1"/>
    <col min="15369" max="15369" width="14.7109375" style="1" customWidth="1"/>
    <col min="15370" max="15370" width="10.140625" style="1" bestFit="1" customWidth="1"/>
    <col min="15371" max="15617" width="9.140625" style="1"/>
    <col min="15618" max="15618" width="20.140625" style="1" bestFit="1" customWidth="1"/>
    <col min="15619" max="15619" width="11.140625" style="1" customWidth="1"/>
    <col min="15620" max="15620" width="112.140625" style="1" bestFit="1" customWidth="1"/>
    <col min="15621" max="15621" width="14.42578125" style="1" customWidth="1"/>
    <col min="15622" max="15622" width="20.140625" style="1" customWidth="1"/>
    <col min="15623" max="15623" width="18" style="1" bestFit="1" customWidth="1"/>
    <col min="15624" max="15624" width="41.42578125" style="1" customWidth="1"/>
    <col min="15625" max="15625" width="14.7109375" style="1" customWidth="1"/>
    <col min="15626" max="15626" width="10.140625" style="1" bestFit="1" customWidth="1"/>
    <col min="15627" max="15873" width="9.140625" style="1"/>
    <col min="15874" max="15874" width="20.140625" style="1" bestFit="1" customWidth="1"/>
    <col min="15875" max="15875" width="11.140625" style="1" customWidth="1"/>
    <col min="15876" max="15876" width="112.140625" style="1" bestFit="1" customWidth="1"/>
    <col min="15877" max="15877" width="14.42578125" style="1" customWidth="1"/>
    <col min="15878" max="15878" width="20.140625" style="1" customWidth="1"/>
    <col min="15879" max="15879" width="18" style="1" bestFit="1" customWidth="1"/>
    <col min="15880" max="15880" width="41.42578125" style="1" customWidth="1"/>
    <col min="15881" max="15881" width="14.7109375" style="1" customWidth="1"/>
    <col min="15882" max="15882" width="10.140625" style="1" bestFit="1" customWidth="1"/>
    <col min="15883" max="16129" width="9.140625" style="1"/>
    <col min="16130" max="16130" width="20.140625" style="1" bestFit="1" customWidth="1"/>
    <col min="16131" max="16131" width="11.140625" style="1" customWidth="1"/>
    <col min="16132" max="16132" width="112.140625" style="1" bestFit="1" customWidth="1"/>
    <col min="16133" max="16133" width="14.42578125" style="1" customWidth="1"/>
    <col min="16134" max="16134" width="20.140625" style="1" customWidth="1"/>
    <col min="16135" max="16135" width="18" style="1" bestFit="1" customWidth="1"/>
    <col min="16136" max="16136" width="41.42578125" style="1" customWidth="1"/>
    <col min="16137" max="16137" width="14.7109375" style="1" customWidth="1"/>
    <col min="16138" max="16138" width="10.140625" style="1" bestFit="1" customWidth="1"/>
    <col min="16139" max="16384" width="9.140625" style="1"/>
  </cols>
  <sheetData>
    <row r="1" spans="1:9" ht="26.25" customHeight="1" x14ac:dyDescent="0.2">
      <c r="A1" s="31" t="e" vm="1">
        <v>#VALUE!</v>
      </c>
      <c r="B1" s="31"/>
      <c r="C1" s="35" t="s">
        <v>8</v>
      </c>
      <c r="D1" s="35"/>
      <c r="E1" s="35"/>
      <c r="F1" s="35"/>
      <c r="G1" s="35"/>
      <c r="H1" s="32" t="s">
        <v>141</v>
      </c>
      <c r="I1" s="13"/>
    </row>
    <row r="2" spans="1:9" ht="28.5" customHeight="1" x14ac:dyDescent="0.2">
      <c r="A2" s="31"/>
      <c r="B2" s="31"/>
      <c r="C2" s="33" t="s">
        <v>140</v>
      </c>
      <c r="D2" s="34"/>
      <c r="E2" s="34"/>
      <c r="F2" s="34"/>
      <c r="G2" s="34"/>
      <c r="H2" s="32"/>
      <c r="I2" s="13"/>
    </row>
    <row r="3" spans="1:9" ht="5.25" customHeight="1" thickBot="1" x14ac:dyDescent="0.25">
      <c r="A3" s="24"/>
      <c r="B3" s="24"/>
      <c r="C3" s="24"/>
      <c r="D3" s="24"/>
      <c r="E3" s="24"/>
      <c r="F3" s="24"/>
      <c r="G3" s="24"/>
      <c r="H3" s="30"/>
      <c r="I3" s="13"/>
    </row>
    <row r="4" spans="1:9" ht="30.75" thickBot="1" x14ac:dyDescent="0.25">
      <c r="A4" s="25" t="s">
        <v>1</v>
      </c>
      <c r="B4" s="26" t="s">
        <v>121</v>
      </c>
      <c r="C4" s="27" t="s">
        <v>0</v>
      </c>
      <c r="D4" s="28" t="s">
        <v>3</v>
      </c>
      <c r="E4" s="28" t="s">
        <v>7</v>
      </c>
      <c r="F4" s="28" t="s">
        <v>4</v>
      </c>
      <c r="G4" s="28" t="s">
        <v>2</v>
      </c>
      <c r="H4" s="29" t="s">
        <v>139</v>
      </c>
      <c r="I4" s="1"/>
    </row>
    <row r="5" spans="1:9" ht="16.5" customHeight="1" x14ac:dyDescent="0.2">
      <c r="A5" s="21" t="s">
        <v>6</v>
      </c>
      <c r="B5" s="22">
        <v>45089</v>
      </c>
      <c r="C5" s="14" t="s">
        <v>44</v>
      </c>
      <c r="D5" s="14" t="s">
        <v>16</v>
      </c>
      <c r="E5" s="14" t="s">
        <v>5</v>
      </c>
      <c r="F5" s="14" t="s">
        <v>19</v>
      </c>
      <c r="G5" s="14" t="s">
        <v>45</v>
      </c>
      <c r="H5" s="23">
        <f>11818.45/107.7%</f>
        <v>10973.491179201486</v>
      </c>
      <c r="I5" s="1"/>
    </row>
    <row r="6" spans="1:9" ht="16.5" customHeight="1" x14ac:dyDescent="0.2">
      <c r="A6" s="15" t="s">
        <v>6</v>
      </c>
      <c r="B6" s="6">
        <v>45033</v>
      </c>
      <c r="C6" s="5" t="s">
        <v>38</v>
      </c>
      <c r="D6" s="5" t="s">
        <v>17</v>
      </c>
      <c r="E6" s="5" t="s">
        <v>5</v>
      </c>
      <c r="F6" s="5" t="s">
        <v>19</v>
      </c>
      <c r="G6" s="5" t="s">
        <v>39</v>
      </c>
      <c r="H6" s="16">
        <f>9900/107.7%</f>
        <v>9192.2005571030641</v>
      </c>
      <c r="I6" s="1"/>
    </row>
    <row r="7" spans="1:9" ht="16.5" customHeight="1" x14ac:dyDescent="0.2">
      <c r="A7" s="15" t="s">
        <v>6</v>
      </c>
      <c r="B7" s="6">
        <v>45019</v>
      </c>
      <c r="C7" s="5" t="s">
        <v>65</v>
      </c>
      <c r="D7" s="5" t="s">
        <v>17</v>
      </c>
      <c r="E7" s="5" t="s">
        <v>5</v>
      </c>
      <c r="F7" s="5" t="s">
        <v>19</v>
      </c>
      <c r="G7" s="5" t="s">
        <v>84</v>
      </c>
      <c r="H7" s="16">
        <f>7500/107.7%</f>
        <v>6963.7883008356548</v>
      </c>
      <c r="I7" s="1"/>
    </row>
    <row r="8" spans="1:9" ht="16.5" customHeight="1" x14ac:dyDescent="0.2">
      <c r="A8" s="15" t="s">
        <v>6</v>
      </c>
      <c r="B8" s="6">
        <v>44968</v>
      </c>
      <c r="C8" s="5" t="s">
        <v>67</v>
      </c>
      <c r="D8" s="5" t="s">
        <v>16</v>
      </c>
      <c r="E8" s="5" t="s">
        <v>5</v>
      </c>
      <c r="F8" s="5" t="s">
        <v>19</v>
      </c>
      <c r="G8" s="5" t="s">
        <v>66</v>
      </c>
      <c r="H8" s="16">
        <f>27649.4/1.077</f>
        <v>25672.609099350047</v>
      </c>
      <c r="I8" s="1"/>
    </row>
    <row r="9" spans="1:9" ht="16.5" customHeight="1" x14ac:dyDescent="0.2">
      <c r="A9" s="15" t="s">
        <v>6</v>
      </c>
      <c r="B9" s="6">
        <v>45132</v>
      </c>
      <c r="C9" s="5" t="s">
        <v>47</v>
      </c>
      <c r="D9" s="5" t="s">
        <v>17</v>
      </c>
      <c r="E9" s="5" t="s">
        <v>5</v>
      </c>
      <c r="F9" s="5" t="s">
        <v>19</v>
      </c>
      <c r="G9" s="5" t="s">
        <v>48</v>
      </c>
      <c r="H9" s="16">
        <f>12266.6/107.7%</f>
        <v>11389.600742804087</v>
      </c>
      <c r="I9" s="1"/>
    </row>
    <row r="10" spans="1:9" ht="16.5" customHeight="1" x14ac:dyDescent="0.2">
      <c r="A10" s="15" t="s">
        <v>6</v>
      </c>
      <c r="B10" s="6">
        <v>45020</v>
      </c>
      <c r="C10" s="5" t="s">
        <v>35</v>
      </c>
      <c r="D10" s="5" t="s">
        <v>17</v>
      </c>
      <c r="E10" s="5" t="s">
        <v>11</v>
      </c>
      <c r="F10" s="5" t="s">
        <v>19</v>
      </c>
      <c r="G10" s="5" t="s">
        <v>36</v>
      </c>
      <c r="H10" s="16">
        <f>13794.2/107.7%</f>
        <v>12807.985143918293</v>
      </c>
      <c r="I10" s="1"/>
    </row>
    <row r="11" spans="1:9" ht="16.5" customHeight="1" x14ac:dyDescent="0.2">
      <c r="A11" s="15" t="s">
        <v>6</v>
      </c>
      <c r="B11" s="6">
        <v>44950</v>
      </c>
      <c r="C11" s="5" t="s">
        <v>30</v>
      </c>
      <c r="D11" s="5" t="s">
        <v>16</v>
      </c>
      <c r="E11" s="5" t="s">
        <v>27</v>
      </c>
      <c r="F11" s="5" t="s">
        <v>104</v>
      </c>
      <c r="G11" s="5" t="s">
        <v>32</v>
      </c>
      <c r="H11" s="16">
        <f>28496.55/1.077</f>
        <v>26459.192200557103</v>
      </c>
      <c r="I11" s="1"/>
    </row>
    <row r="12" spans="1:9" ht="16.5" customHeight="1" x14ac:dyDescent="0.2">
      <c r="A12" s="15" t="s">
        <v>6</v>
      </c>
      <c r="B12" s="6">
        <v>45117</v>
      </c>
      <c r="C12" s="5" t="s">
        <v>68</v>
      </c>
      <c r="D12" s="5" t="s">
        <v>15</v>
      </c>
      <c r="E12" s="5" t="s">
        <v>5</v>
      </c>
      <c r="F12" s="5" t="s">
        <v>19</v>
      </c>
      <c r="G12" s="5" t="s">
        <v>69</v>
      </c>
      <c r="H12" s="16">
        <f>7090.45/1.077</f>
        <v>6583.5190343546892</v>
      </c>
      <c r="I12" s="1"/>
    </row>
    <row r="13" spans="1:9" ht="16.5" customHeight="1" x14ac:dyDescent="0.2">
      <c r="A13" s="15" t="s">
        <v>6</v>
      </c>
      <c r="B13" s="6">
        <v>45243</v>
      </c>
      <c r="C13" s="5" t="s">
        <v>62</v>
      </c>
      <c r="D13" s="5" t="s">
        <v>15</v>
      </c>
      <c r="E13" s="5" t="s">
        <v>11</v>
      </c>
      <c r="F13" s="5" t="s">
        <v>19</v>
      </c>
      <c r="G13" s="5" t="s">
        <v>72</v>
      </c>
      <c r="H13" s="16">
        <f>15159.5/107.7%</f>
        <v>14075.673166202414</v>
      </c>
      <c r="I13" s="1"/>
    </row>
    <row r="14" spans="1:9" ht="16.5" customHeight="1" x14ac:dyDescent="0.2">
      <c r="A14" s="15" t="s">
        <v>6</v>
      </c>
      <c r="B14" s="6">
        <v>45289</v>
      </c>
      <c r="C14" s="5" t="s">
        <v>91</v>
      </c>
      <c r="D14" s="5" t="s">
        <v>15</v>
      </c>
      <c r="E14" s="5" t="s">
        <v>5</v>
      </c>
      <c r="F14" s="5" t="s">
        <v>117</v>
      </c>
      <c r="G14" s="5" t="s">
        <v>92</v>
      </c>
      <c r="H14" s="16">
        <f>(6091.21/1.077)+(6314.96/1.077)</f>
        <v>11519.192200557103</v>
      </c>
      <c r="I14" s="1"/>
    </row>
    <row r="15" spans="1:9" ht="16.5" customHeight="1" x14ac:dyDescent="0.2">
      <c r="A15" s="15" t="s">
        <v>6</v>
      </c>
      <c r="B15" s="6">
        <v>45019</v>
      </c>
      <c r="C15" s="5" t="s">
        <v>71</v>
      </c>
      <c r="D15" s="5" t="s">
        <v>17</v>
      </c>
      <c r="E15" s="5" t="s">
        <v>5</v>
      </c>
      <c r="F15" s="5" t="s">
        <v>19</v>
      </c>
      <c r="G15" s="5" t="s">
        <v>70</v>
      </c>
      <c r="H15" s="16">
        <f>11413.35/1.077</f>
        <v>10597.353760445683</v>
      </c>
      <c r="I15" s="1"/>
    </row>
    <row r="16" spans="1:9" ht="16.5" customHeight="1" x14ac:dyDescent="0.2">
      <c r="A16" s="15" t="s">
        <v>6</v>
      </c>
      <c r="B16" s="6">
        <v>44956</v>
      </c>
      <c r="C16" s="5" t="s">
        <v>89</v>
      </c>
      <c r="D16" s="5" t="s">
        <v>16</v>
      </c>
      <c r="E16" s="5" t="s">
        <v>5</v>
      </c>
      <c r="F16" s="5" t="s">
        <v>19</v>
      </c>
      <c r="G16" s="5" t="s">
        <v>90</v>
      </c>
      <c r="H16" s="16">
        <f>14380.05/1.077</f>
        <v>13351.949860724233</v>
      </c>
      <c r="I16" s="1"/>
    </row>
    <row r="17" spans="1:11" ht="16.5" customHeight="1" x14ac:dyDescent="0.2">
      <c r="A17" s="15" t="s">
        <v>6</v>
      </c>
      <c r="B17" s="6">
        <v>45103</v>
      </c>
      <c r="C17" s="5" t="s">
        <v>83</v>
      </c>
      <c r="D17" s="5" t="s">
        <v>16</v>
      </c>
      <c r="E17" s="5" t="s">
        <v>5</v>
      </c>
      <c r="F17" s="5" t="s">
        <v>19</v>
      </c>
      <c r="G17" s="5" t="s">
        <v>86</v>
      </c>
      <c r="H17" s="16">
        <v>10877.63</v>
      </c>
      <c r="I17" s="1"/>
      <c r="K17" s="4"/>
    </row>
    <row r="18" spans="1:11" ht="16.5" customHeight="1" x14ac:dyDescent="0.2">
      <c r="A18" s="15" t="s">
        <v>6</v>
      </c>
      <c r="B18" s="6">
        <v>45117</v>
      </c>
      <c r="C18" s="5" t="s">
        <v>52</v>
      </c>
      <c r="D18" s="5" t="s">
        <v>16</v>
      </c>
      <c r="E18" s="5" t="s">
        <v>5</v>
      </c>
      <c r="F18" s="5" t="s">
        <v>19</v>
      </c>
      <c r="G18" s="5" t="s">
        <v>53</v>
      </c>
      <c r="H18" s="16">
        <f>6345.75/107.7%</f>
        <v>5892.0612813370471</v>
      </c>
      <c r="I18" s="1"/>
      <c r="K18" s="4"/>
    </row>
    <row r="19" spans="1:11" ht="16.5" customHeight="1" x14ac:dyDescent="0.2">
      <c r="A19" s="15" t="s">
        <v>6</v>
      </c>
      <c r="B19" s="6">
        <v>44942</v>
      </c>
      <c r="C19" s="5" t="s">
        <v>132</v>
      </c>
      <c r="D19" s="5" t="s">
        <v>17</v>
      </c>
      <c r="E19" s="5" t="s">
        <v>5</v>
      </c>
      <c r="F19" s="5" t="s">
        <v>19</v>
      </c>
      <c r="G19" s="5" t="s">
        <v>131</v>
      </c>
      <c r="H19" s="16">
        <f>30936.8/1.077</f>
        <v>28724.976787372332</v>
      </c>
      <c r="I19" s="1"/>
    </row>
    <row r="20" spans="1:11" ht="16.5" customHeight="1" x14ac:dyDescent="0.2">
      <c r="A20" s="15" t="s">
        <v>6</v>
      </c>
      <c r="B20" s="6">
        <v>45072</v>
      </c>
      <c r="C20" s="5" t="s">
        <v>122</v>
      </c>
      <c r="D20" s="5" t="s">
        <v>16</v>
      </c>
      <c r="E20" s="5" t="s">
        <v>5</v>
      </c>
      <c r="F20" s="5" t="s">
        <v>19</v>
      </c>
      <c r="G20" s="5" t="s">
        <v>123</v>
      </c>
      <c r="H20" s="16">
        <f>6457.95/1.077</f>
        <v>5996.2395543175489</v>
      </c>
      <c r="I20" s="1"/>
    </row>
    <row r="21" spans="1:11" ht="16.5" customHeight="1" x14ac:dyDescent="0.2">
      <c r="A21" s="15" t="s">
        <v>6</v>
      </c>
      <c r="B21" s="6">
        <v>45019</v>
      </c>
      <c r="C21" s="5" t="s">
        <v>71</v>
      </c>
      <c r="D21" s="5" t="s">
        <v>17</v>
      </c>
      <c r="E21" s="5" t="s">
        <v>5</v>
      </c>
      <c r="F21" s="5" t="s">
        <v>19</v>
      </c>
      <c r="G21" s="5" t="s">
        <v>73</v>
      </c>
      <c r="H21" s="16">
        <f>11708.28/1.077</f>
        <v>10871.197771587746</v>
      </c>
      <c r="I21" s="1"/>
    </row>
    <row r="22" spans="1:11" ht="16.5" customHeight="1" x14ac:dyDescent="0.2">
      <c r="A22" s="15" t="s">
        <v>6</v>
      </c>
      <c r="B22" s="6">
        <v>45054</v>
      </c>
      <c r="C22" s="5" t="s">
        <v>59</v>
      </c>
      <c r="D22" s="5" t="s">
        <v>15</v>
      </c>
      <c r="E22" s="5" t="s">
        <v>5</v>
      </c>
      <c r="F22" s="5" t="s">
        <v>19</v>
      </c>
      <c r="G22" s="5" t="s">
        <v>49</v>
      </c>
      <c r="H22" s="16">
        <f>53724.25/107.7%</f>
        <v>49883.240482822657</v>
      </c>
      <c r="I22" s="1"/>
    </row>
    <row r="23" spans="1:11" ht="16.5" customHeight="1" x14ac:dyDescent="0.2">
      <c r="A23" s="15" t="s">
        <v>6</v>
      </c>
      <c r="B23" s="6">
        <v>45124</v>
      </c>
      <c r="C23" s="5" t="s">
        <v>50</v>
      </c>
      <c r="D23" s="5" t="s">
        <v>17</v>
      </c>
      <c r="E23" s="5" t="s">
        <v>11</v>
      </c>
      <c r="F23" s="5" t="s">
        <v>19</v>
      </c>
      <c r="G23" s="5" t="s">
        <v>49</v>
      </c>
      <c r="H23" s="16">
        <f>10000/107.7%</f>
        <v>9285.0510677808725</v>
      </c>
      <c r="I23" s="1"/>
    </row>
    <row r="24" spans="1:11" ht="16.5" customHeight="1" x14ac:dyDescent="0.2">
      <c r="A24" s="15" t="s">
        <v>6</v>
      </c>
      <c r="B24" s="6">
        <v>45243</v>
      </c>
      <c r="C24" s="5" t="s">
        <v>63</v>
      </c>
      <c r="D24" s="5" t="s">
        <v>14</v>
      </c>
      <c r="E24" s="5" t="s">
        <v>5</v>
      </c>
      <c r="F24" s="5" t="s">
        <v>19</v>
      </c>
      <c r="G24" s="5" t="s">
        <v>64</v>
      </c>
      <c r="H24" s="16">
        <f>19983.74/107.7%</f>
        <v>18555.004642525535</v>
      </c>
      <c r="I24" s="1"/>
    </row>
    <row r="25" spans="1:11" ht="16.5" customHeight="1" x14ac:dyDescent="0.2">
      <c r="A25" s="15" t="s">
        <v>6</v>
      </c>
      <c r="B25" s="6">
        <v>44970</v>
      </c>
      <c r="C25" s="5" t="s">
        <v>21</v>
      </c>
      <c r="D25" s="5" t="s">
        <v>16</v>
      </c>
      <c r="E25" s="5" t="s">
        <v>5</v>
      </c>
      <c r="F25" s="5" t="s">
        <v>19</v>
      </c>
      <c r="G25" s="5" t="s">
        <v>22</v>
      </c>
      <c r="H25" s="16">
        <f>37890.3/107.7%</f>
        <v>35181.337047353765</v>
      </c>
      <c r="I25" s="1"/>
    </row>
    <row r="26" spans="1:11" ht="16.5" customHeight="1" x14ac:dyDescent="0.2">
      <c r="A26" s="15" t="s">
        <v>6</v>
      </c>
      <c r="B26" s="6">
        <v>44991</v>
      </c>
      <c r="C26" s="5" t="s">
        <v>25</v>
      </c>
      <c r="D26" s="5" t="s">
        <v>16</v>
      </c>
      <c r="E26" s="5" t="s">
        <v>5</v>
      </c>
      <c r="F26" s="5" t="s">
        <v>19</v>
      </c>
      <c r="G26" s="5" t="s">
        <v>22</v>
      </c>
      <c r="H26" s="16">
        <f>51286.75/1.077</f>
        <v>47620.00928505107</v>
      </c>
      <c r="I26" s="1"/>
    </row>
    <row r="27" spans="1:11" ht="16.5" customHeight="1" x14ac:dyDescent="0.2">
      <c r="A27" s="15" t="s">
        <v>6</v>
      </c>
      <c r="B27" s="6">
        <v>45040</v>
      </c>
      <c r="C27" s="5" t="s">
        <v>40</v>
      </c>
      <c r="D27" s="5" t="s">
        <v>16</v>
      </c>
      <c r="E27" s="5" t="s">
        <v>41</v>
      </c>
      <c r="F27" s="5" t="s">
        <v>19</v>
      </c>
      <c r="G27" s="5" t="s">
        <v>22</v>
      </c>
      <c r="H27" s="16">
        <f>5552.15/107.7%</f>
        <v>5155.1996285979576</v>
      </c>
      <c r="I27" s="1"/>
    </row>
    <row r="28" spans="1:11" ht="16.5" customHeight="1" x14ac:dyDescent="0.2">
      <c r="A28" s="15" t="s">
        <v>6</v>
      </c>
      <c r="B28" s="6">
        <v>45124</v>
      </c>
      <c r="C28" s="5" t="s">
        <v>51</v>
      </c>
      <c r="D28" s="5" t="s">
        <v>17</v>
      </c>
      <c r="E28" s="5" t="s">
        <v>11</v>
      </c>
      <c r="F28" s="5" t="s">
        <v>19</v>
      </c>
      <c r="G28" s="5" t="s">
        <v>74</v>
      </c>
      <c r="H28" s="16">
        <f>18591.15 /107.7%</f>
        <v>17261.977715877438</v>
      </c>
      <c r="I28" s="1"/>
    </row>
    <row r="29" spans="1:11" ht="16.5" customHeight="1" x14ac:dyDescent="0.2">
      <c r="A29" s="15" t="s">
        <v>6</v>
      </c>
      <c r="B29" s="6">
        <v>45020</v>
      </c>
      <c r="C29" s="5" t="s">
        <v>75</v>
      </c>
      <c r="D29" s="5" t="s">
        <v>16</v>
      </c>
      <c r="E29" s="5" t="s">
        <v>5</v>
      </c>
      <c r="F29" s="5" t="s">
        <v>19</v>
      </c>
      <c r="G29" s="5" t="s">
        <v>34</v>
      </c>
      <c r="H29" s="16">
        <f>6377.3/1.077</f>
        <v>5921.3556174558962</v>
      </c>
      <c r="I29" s="1"/>
    </row>
    <row r="30" spans="1:11" ht="16.5" customHeight="1" x14ac:dyDescent="0.2">
      <c r="A30" s="15" t="s">
        <v>6</v>
      </c>
      <c r="B30" s="6">
        <v>45020</v>
      </c>
      <c r="C30" s="5" t="s">
        <v>33</v>
      </c>
      <c r="D30" s="5" t="s">
        <v>16</v>
      </c>
      <c r="E30" s="5" t="s">
        <v>5</v>
      </c>
      <c r="F30" s="5" t="s">
        <v>29</v>
      </c>
      <c r="G30" s="5" t="s">
        <v>34</v>
      </c>
      <c r="H30" s="16">
        <v>11934.9</v>
      </c>
      <c r="I30" s="1"/>
    </row>
    <row r="31" spans="1:11" ht="16.5" customHeight="1" x14ac:dyDescent="0.2">
      <c r="A31" s="15" t="s">
        <v>6</v>
      </c>
      <c r="B31" s="6">
        <v>45117</v>
      </c>
      <c r="C31" s="5" t="s">
        <v>76</v>
      </c>
      <c r="D31" s="5" t="s">
        <v>16</v>
      </c>
      <c r="E31" s="5" t="s">
        <v>5</v>
      </c>
      <c r="F31" s="5" t="s">
        <v>19</v>
      </c>
      <c r="G31" s="5" t="s">
        <v>77</v>
      </c>
      <c r="H31" s="16">
        <f>6942.35/1.077</f>
        <v>6446.0074280408544</v>
      </c>
      <c r="I31" s="1"/>
    </row>
    <row r="32" spans="1:11" ht="16.5" customHeight="1" x14ac:dyDescent="0.2">
      <c r="A32" s="15" t="s">
        <v>6</v>
      </c>
      <c r="B32" s="6">
        <v>44935</v>
      </c>
      <c r="C32" s="5" t="s">
        <v>129</v>
      </c>
      <c r="D32" s="5" t="s">
        <v>17</v>
      </c>
      <c r="E32" s="5" t="s">
        <v>5</v>
      </c>
      <c r="F32" s="5" t="s">
        <v>19</v>
      </c>
      <c r="G32" s="5" t="s">
        <v>130</v>
      </c>
      <c r="H32" s="16">
        <f>7646.7/1.077</f>
        <v>7100</v>
      </c>
      <c r="I32" s="1"/>
    </row>
    <row r="33" spans="1:9" ht="16.5" customHeight="1" x14ac:dyDescent="0.2">
      <c r="A33" s="15" t="s">
        <v>6</v>
      </c>
      <c r="B33" s="6">
        <v>44956</v>
      </c>
      <c r="C33" s="5" t="s">
        <v>138</v>
      </c>
      <c r="D33" s="5" t="s">
        <v>17</v>
      </c>
      <c r="E33" s="5" t="s">
        <v>5</v>
      </c>
      <c r="F33" s="5" t="s">
        <v>103</v>
      </c>
      <c r="G33" s="5" t="s">
        <v>101</v>
      </c>
      <c r="H33" s="16">
        <f>(19270.85*12)/1.077</f>
        <v>214716.99164345404</v>
      </c>
      <c r="I33" s="1"/>
    </row>
    <row r="34" spans="1:9" ht="16.5" customHeight="1" x14ac:dyDescent="0.2">
      <c r="A34" s="15" t="s">
        <v>6</v>
      </c>
      <c r="B34" s="6">
        <v>45118</v>
      </c>
      <c r="C34" s="5" t="s">
        <v>135</v>
      </c>
      <c r="D34" s="5" t="s">
        <v>17</v>
      </c>
      <c r="E34" s="5" t="s">
        <v>5</v>
      </c>
      <c r="F34" s="5" t="s">
        <v>19</v>
      </c>
      <c r="G34" s="5" t="s">
        <v>101</v>
      </c>
      <c r="H34" s="16">
        <f>6826.05/1.077</f>
        <v>6338.0222841225632</v>
      </c>
      <c r="I34" s="1"/>
    </row>
    <row r="35" spans="1:9" ht="16.5" customHeight="1" x14ac:dyDescent="0.2">
      <c r="A35" s="15" t="s">
        <v>6</v>
      </c>
      <c r="B35" s="6">
        <v>45138</v>
      </c>
      <c r="C35" s="5" t="s">
        <v>98</v>
      </c>
      <c r="D35" s="5" t="s">
        <v>15</v>
      </c>
      <c r="E35" s="5" t="s">
        <v>5</v>
      </c>
      <c r="F35" s="5" t="s">
        <v>19</v>
      </c>
      <c r="G35" s="5" t="s">
        <v>101</v>
      </c>
      <c r="H35" s="16">
        <f>8011.25/1.077</f>
        <v>7438.4865366759523</v>
      </c>
      <c r="I35" s="1"/>
    </row>
    <row r="36" spans="1:9" ht="16.5" customHeight="1" x14ac:dyDescent="0.2">
      <c r="A36" s="15" t="s">
        <v>6</v>
      </c>
      <c r="B36" s="6">
        <v>44957</v>
      </c>
      <c r="C36" s="5" t="s">
        <v>134</v>
      </c>
      <c r="D36" s="5" t="s">
        <v>17</v>
      </c>
      <c r="E36" s="5" t="s">
        <v>5</v>
      </c>
      <c r="F36" s="5" t="s">
        <v>19</v>
      </c>
      <c r="G36" s="5" t="s">
        <v>101</v>
      </c>
      <c r="H36" s="16">
        <f>(5052.75*12)/1.077</f>
        <v>56298.050139275765</v>
      </c>
      <c r="I36" s="1"/>
    </row>
    <row r="37" spans="1:9" ht="16.5" customHeight="1" x14ac:dyDescent="0.2">
      <c r="A37" s="15" t="s">
        <v>6</v>
      </c>
      <c r="B37" s="6">
        <v>45090</v>
      </c>
      <c r="C37" s="5" t="s">
        <v>102</v>
      </c>
      <c r="D37" s="5" t="s">
        <v>16</v>
      </c>
      <c r="E37" s="5" t="s">
        <v>5</v>
      </c>
      <c r="F37" s="5" t="s">
        <v>19</v>
      </c>
      <c r="G37" s="5" t="s">
        <v>101</v>
      </c>
      <c r="H37" s="16">
        <f>7215.9/1.077</f>
        <v>6700</v>
      </c>
      <c r="I37" s="1"/>
    </row>
    <row r="38" spans="1:9" ht="16.5" customHeight="1" x14ac:dyDescent="0.2">
      <c r="A38" s="15" t="s">
        <v>6</v>
      </c>
      <c r="B38" s="6">
        <v>44950</v>
      </c>
      <c r="C38" s="5" t="s">
        <v>133</v>
      </c>
      <c r="D38" s="5" t="s">
        <v>17</v>
      </c>
      <c r="E38" s="5" t="s">
        <v>5</v>
      </c>
      <c r="F38" s="5" t="s">
        <v>19</v>
      </c>
      <c r="G38" s="5" t="s">
        <v>101</v>
      </c>
      <c r="H38" s="16">
        <f>28949.75/1.077</f>
        <v>26879.990714948934</v>
      </c>
      <c r="I38" s="1"/>
    </row>
    <row r="39" spans="1:9" ht="16.5" customHeight="1" x14ac:dyDescent="0.2">
      <c r="A39" s="15" t="s">
        <v>6</v>
      </c>
      <c r="B39" s="6">
        <v>44979</v>
      </c>
      <c r="C39" s="5" t="s">
        <v>137</v>
      </c>
      <c r="D39" s="5" t="s">
        <v>17</v>
      </c>
      <c r="E39" s="5" t="s">
        <v>5</v>
      </c>
      <c r="F39" s="5" t="s">
        <v>19</v>
      </c>
      <c r="G39" s="5" t="s">
        <v>101</v>
      </c>
      <c r="H39" s="16">
        <f>13233.5/1.077</f>
        <v>12287.372330547818</v>
      </c>
      <c r="I39" s="1"/>
    </row>
    <row r="40" spans="1:9" ht="16.5" customHeight="1" x14ac:dyDescent="0.2">
      <c r="A40" s="15" t="s">
        <v>6</v>
      </c>
      <c r="B40" s="6">
        <v>44979</v>
      </c>
      <c r="C40" s="5" t="s">
        <v>136</v>
      </c>
      <c r="D40" s="5" t="s">
        <v>17</v>
      </c>
      <c r="E40" s="5" t="s">
        <v>5</v>
      </c>
      <c r="F40" s="5" t="s">
        <v>19</v>
      </c>
      <c r="G40" s="5" t="s">
        <v>101</v>
      </c>
      <c r="H40" s="16">
        <f>33545.9/1.077</f>
        <v>31147.53946146704</v>
      </c>
      <c r="I40" s="1"/>
    </row>
    <row r="41" spans="1:9" ht="16.5" customHeight="1" x14ac:dyDescent="0.2">
      <c r="A41" s="15" t="s">
        <v>6</v>
      </c>
      <c r="B41" s="6">
        <v>44991</v>
      </c>
      <c r="C41" s="5" t="s">
        <v>78</v>
      </c>
      <c r="D41" s="5" t="s">
        <v>17</v>
      </c>
      <c r="E41" s="5" t="s">
        <v>27</v>
      </c>
      <c r="F41" s="5" t="s">
        <v>104</v>
      </c>
      <c r="G41" s="5" t="s">
        <v>85</v>
      </c>
      <c r="H41" s="16">
        <f>44430.95/1.077</f>
        <v>41254.363974001855</v>
      </c>
      <c r="I41" s="1"/>
    </row>
    <row r="42" spans="1:9" ht="16.5" customHeight="1" x14ac:dyDescent="0.2">
      <c r="A42" s="15" t="s">
        <v>6</v>
      </c>
      <c r="B42" s="6">
        <v>45028</v>
      </c>
      <c r="C42" s="5" t="s">
        <v>93</v>
      </c>
      <c r="D42" s="5" t="s">
        <v>17</v>
      </c>
      <c r="E42" s="5" t="s">
        <v>5</v>
      </c>
      <c r="F42" s="5" t="s">
        <v>19</v>
      </c>
      <c r="G42" s="5" t="s">
        <v>100</v>
      </c>
      <c r="H42" s="16">
        <f>10253.95/1.077</f>
        <v>9520.8449396471697</v>
      </c>
      <c r="I42" s="1"/>
    </row>
    <row r="43" spans="1:9" ht="16.5" customHeight="1" x14ac:dyDescent="0.2">
      <c r="A43" s="15" t="s">
        <v>6</v>
      </c>
      <c r="B43" s="6">
        <v>44975</v>
      </c>
      <c r="C43" s="5" t="s">
        <v>127</v>
      </c>
      <c r="D43" s="5" t="s">
        <v>17</v>
      </c>
      <c r="E43" s="5" t="s">
        <v>5</v>
      </c>
      <c r="F43" s="5" t="s">
        <v>19</v>
      </c>
      <c r="G43" s="5" t="s">
        <v>128</v>
      </c>
      <c r="H43" s="16">
        <f>5590.7/1.077</f>
        <v>5190.993500464253</v>
      </c>
      <c r="I43" s="1"/>
    </row>
    <row r="44" spans="1:9" ht="16.5" customHeight="1" x14ac:dyDescent="0.2">
      <c r="A44" s="15" t="s">
        <v>6</v>
      </c>
      <c r="B44" s="6">
        <v>45278</v>
      </c>
      <c r="C44" s="5" t="s">
        <v>87</v>
      </c>
      <c r="D44" s="5" t="s">
        <v>16</v>
      </c>
      <c r="E44" s="5" t="s">
        <v>5</v>
      </c>
      <c r="F44" s="5" t="s">
        <v>19</v>
      </c>
      <c r="G44" s="5" t="s">
        <v>88</v>
      </c>
      <c r="H44" s="16">
        <v>6234.91</v>
      </c>
      <c r="I44" s="1"/>
    </row>
    <row r="45" spans="1:9" ht="16.5" customHeight="1" x14ac:dyDescent="0.2">
      <c r="A45" s="15" t="s">
        <v>6</v>
      </c>
      <c r="B45" s="6">
        <v>45054</v>
      </c>
      <c r="C45" s="5" t="s">
        <v>58</v>
      </c>
      <c r="D45" s="5" t="s">
        <v>14</v>
      </c>
      <c r="E45" s="5" t="s">
        <v>5</v>
      </c>
      <c r="F45" s="5" t="s">
        <v>19</v>
      </c>
      <c r="G45" s="5" t="s">
        <v>57</v>
      </c>
      <c r="H45" s="16">
        <f>96885/107.7%</f>
        <v>89958.217270194989</v>
      </c>
      <c r="I45" s="1"/>
    </row>
    <row r="46" spans="1:9" ht="16.5" customHeight="1" x14ac:dyDescent="0.2">
      <c r="A46" s="15" t="s">
        <v>6</v>
      </c>
      <c r="B46" s="6">
        <v>44950</v>
      </c>
      <c r="C46" s="5" t="s">
        <v>12</v>
      </c>
      <c r="D46" s="5" t="s">
        <v>17</v>
      </c>
      <c r="E46" s="5" t="s">
        <v>5</v>
      </c>
      <c r="F46" s="5" t="s">
        <v>19</v>
      </c>
      <c r="G46" s="5" t="s">
        <v>10</v>
      </c>
      <c r="H46" s="16">
        <v>11500.55</v>
      </c>
      <c r="I46" s="1"/>
    </row>
    <row r="47" spans="1:9" ht="16.5" customHeight="1" x14ac:dyDescent="0.2">
      <c r="A47" s="15" t="s">
        <v>6</v>
      </c>
      <c r="B47" s="6">
        <v>44943</v>
      </c>
      <c r="C47" s="5" t="s">
        <v>9</v>
      </c>
      <c r="D47" s="5" t="s">
        <v>17</v>
      </c>
      <c r="E47" s="5" t="s">
        <v>11</v>
      </c>
      <c r="F47" s="5" t="s">
        <v>19</v>
      </c>
      <c r="G47" s="5" t="s">
        <v>10</v>
      </c>
      <c r="H47" s="16">
        <v>27855.15</v>
      </c>
      <c r="I47" s="1"/>
    </row>
    <row r="48" spans="1:9" ht="16.5" customHeight="1" x14ac:dyDescent="0.2">
      <c r="A48" s="15" t="s">
        <v>6</v>
      </c>
      <c r="B48" s="6">
        <v>45271</v>
      </c>
      <c r="C48" s="5" t="s">
        <v>61</v>
      </c>
      <c r="D48" s="5" t="s">
        <v>17</v>
      </c>
      <c r="E48" s="5" t="s">
        <v>5</v>
      </c>
      <c r="F48" s="5" t="s">
        <v>19</v>
      </c>
      <c r="G48" s="5" t="s">
        <v>10</v>
      </c>
      <c r="H48" s="16">
        <f>19400/107.7%</f>
        <v>18012.999071494894</v>
      </c>
      <c r="I48" s="1"/>
    </row>
    <row r="49" spans="1:9" ht="16.5" customHeight="1" x14ac:dyDescent="0.2">
      <c r="A49" s="15" t="s">
        <v>6</v>
      </c>
      <c r="B49" s="6">
        <v>45236</v>
      </c>
      <c r="C49" s="5" t="s">
        <v>60</v>
      </c>
      <c r="D49" s="5" t="s">
        <v>17</v>
      </c>
      <c r="E49" s="5" t="s">
        <v>5</v>
      </c>
      <c r="F49" s="5" t="s">
        <v>19</v>
      </c>
      <c r="G49" s="5" t="s">
        <v>10</v>
      </c>
      <c r="H49" s="16">
        <f>6500/107.7%</f>
        <v>6035.2831940575679</v>
      </c>
      <c r="I49" s="1"/>
    </row>
    <row r="50" spans="1:9" ht="16.5" customHeight="1" x14ac:dyDescent="0.2">
      <c r="A50" s="15" t="s">
        <v>6</v>
      </c>
      <c r="B50" s="6">
        <v>45257</v>
      </c>
      <c r="C50" s="5" t="s">
        <v>142</v>
      </c>
      <c r="D50" s="5" t="s">
        <v>17</v>
      </c>
      <c r="E50" s="5" t="s">
        <v>5</v>
      </c>
      <c r="F50" s="5" t="s">
        <v>19</v>
      </c>
      <c r="G50" s="5" t="s">
        <v>10</v>
      </c>
      <c r="H50" s="16">
        <f>14500/107.7%</f>
        <v>13463.324048282266</v>
      </c>
      <c r="I50" s="1"/>
    </row>
    <row r="51" spans="1:9" ht="16.5" customHeight="1" x14ac:dyDescent="0.2">
      <c r="A51" s="15" t="s">
        <v>6</v>
      </c>
      <c r="B51" s="6">
        <v>44956</v>
      </c>
      <c r="C51" s="5" t="s">
        <v>13</v>
      </c>
      <c r="D51" s="5" t="s">
        <v>17</v>
      </c>
      <c r="E51" s="5" t="s">
        <v>5</v>
      </c>
      <c r="F51" s="5" t="s">
        <v>19</v>
      </c>
      <c r="G51" s="5" t="s">
        <v>20</v>
      </c>
      <c r="H51" s="16">
        <v>8710</v>
      </c>
      <c r="I51" s="1"/>
    </row>
    <row r="52" spans="1:9" ht="16.5" customHeight="1" x14ac:dyDescent="0.2">
      <c r="A52" s="15" t="s">
        <v>6</v>
      </c>
      <c r="B52" s="6">
        <v>45201</v>
      </c>
      <c r="C52" s="5" t="s">
        <v>79</v>
      </c>
      <c r="D52" s="5" t="s">
        <v>16</v>
      </c>
      <c r="E52" s="5" t="s">
        <v>82</v>
      </c>
      <c r="F52" s="5" t="s">
        <v>19</v>
      </c>
      <c r="G52" s="5" t="s">
        <v>80</v>
      </c>
      <c r="H52" s="16">
        <f>23494.6/1.077</f>
        <v>21814.856081708447</v>
      </c>
      <c r="I52" s="1"/>
    </row>
    <row r="53" spans="1:9" ht="16.5" customHeight="1" x14ac:dyDescent="0.2">
      <c r="A53" s="15" t="s">
        <v>6</v>
      </c>
      <c r="B53" s="6">
        <v>45005</v>
      </c>
      <c r="C53" s="5" t="s">
        <v>26</v>
      </c>
      <c r="D53" s="5" t="s">
        <v>15</v>
      </c>
      <c r="E53" s="5" t="s">
        <v>27</v>
      </c>
      <c r="F53" s="5" t="s">
        <v>104</v>
      </c>
      <c r="G53" s="5" t="s">
        <v>28</v>
      </c>
      <c r="H53" s="16">
        <f>51386/1.077</f>
        <v>47712.163416898795</v>
      </c>
      <c r="I53" s="1"/>
    </row>
    <row r="54" spans="1:9" ht="16.5" customHeight="1" x14ac:dyDescent="0.2">
      <c r="A54" s="15" t="s">
        <v>6</v>
      </c>
      <c r="B54" s="6">
        <v>45117</v>
      </c>
      <c r="C54" s="5" t="s">
        <v>46</v>
      </c>
      <c r="D54" s="5" t="s">
        <v>15</v>
      </c>
      <c r="E54" s="5" t="s">
        <v>5</v>
      </c>
      <c r="F54" s="5" t="s">
        <v>19</v>
      </c>
      <c r="G54" s="5" t="s">
        <v>28</v>
      </c>
      <c r="H54" s="16">
        <f>21087.15/107.7%</f>
        <v>19579.526462395545</v>
      </c>
      <c r="I54" s="1"/>
    </row>
    <row r="55" spans="1:9" ht="16.5" customHeight="1" x14ac:dyDescent="0.2">
      <c r="A55" s="15" t="s">
        <v>6</v>
      </c>
      <c r="B55" s="6">
        <v>45159</v>
      </c>
      <c r="C55" s="5" t="s">
        <v>55</v>
      </c>
      <c r="D55" s="5" t="s">
        <v>17</v>
      </c>
      <c r="E55" s="5" t="s">
        <v>11</v>
      </c>
      <c r="F55" s="5" t="s">
        <v>19</v>
      </c>
      <c r="G55" s="5" t="s">
        <v>56</v>
      </c>
      <c r="H55" s="16">
        <f>106891.8/108.1%</f>
        <v>98882.331174838124</v>
      </c>
      <c r="I55" s="1"/>
    </row>
    <row r="56" spans="1:9" ht="16.5" customHeight="1" x14ac:dyDescent="0.2">
      <c r="A56" s="15" t="s">
        <v>6</v>
      </c>
      <c r="B56" s="6">
        <v>44970</v>
      </c>
      <c r="C56" s="5" t="s">
        <v>23</v>
      </c>
      <c r="D56" s="5" t="s">
        <v>16</v>
      </c>
      <c r="E56" s="5" t="s">
        <v>5</v>
      </c>
      <c r="F56" s="5" t="s">
        <v>19</v>
      </c>
      <c r="G56" s="5" t="s">
        <v>24</v>
      </c>
      <c r="H56" s="16">
        <f>6402.25/107.7%</f>
        <v>5944.5218198700095</v>
      </c>
      <c r="I56" s="1"/>
    </row>
    <row r="57" spans="1:9" ht="16.5" customHeight="1" x14ac:dyDescent="0.2">
      <c r="A57" s="15" t="s">
        <v>6</v>
      </c>
      <c r="B57" s="6">
        <v>45049</v>
      </c>
      <c r="C57" s="5" t="s">
        <v>42</v>
      </c>
      <c r="D57" s="5" t="s">
        <v>17</v>
      </c>
      <c r="E57" s="5" t="s">
        <v>5</v>
      </c>
      <c r="F57" s="5" t="s">
        <v>19</v>
      </c>
      <c r="G57" s="5" t="s">
        <v>43</v>
      </c>
      <c r="H57" s="16">
        <f>7000/107.7%</f>
        <v>6499.5357474466109</v>
      </c>
      <c r="I57" s="1"/>
    </row>
    <row r="58" spans="1:9" ht="16.5" customHeight="1" x14ac:dyDescent="0.2">
      <c r="A58" s="15" t="s">
        <v>6</v>
      </c>
      <c r="B58" s="6">
        <v>45033</v>
      </c>
      <c r="C58" s="5" t="s">
        <v>37</v>
      </c>
      <c r="D58" s="5" t="s">
        <v>17</v>
      </c>
      <c r="E58" s="5" t="s">
        <v>5</v>
      </c>
      <c r="F58" s="5" t="s">
        <v>19</v>
      </c>
      <c r="G58" s="5" t="s">
        <v>43</v>
      </c>
      <c r="H58" s="16">
        <f>8016.95/107.7%</f>
        <v>7443.7790157845866</v>
      </c>
      <c r="I58" s="1"/>
    </row>
    <row r="59" spans="1:9" ht="16.5" customHeight="1" x14ac:dyDescent="0.2">
      <c r="A59" s="15" t="s">
        <v>6</v>
      </c>
      <c r="B59" s="6">
        <v>45128</v>
      </c>
      <c r="C59" s="5" t="s">
        <v>54</v>
      </c>
      <c r="D59" s="5" t="s">
        <v>15</v>
      </c>
      <c r="E59" s="5" t="s">
        <v>5</v>
      </c>
      <c r="F59" s="5" t="s">
        <v>19</v>
      </c>
      <c r="G59" s="5" t="s">
        <v>81</v>
      </c>
      <c r="H59" s="16">
        <f>53313/107.7%</f>
        <v>49501.392757660171</v>
      </c>
      <c r="I59" s="1"/>
    </row>
    <row r="60" spans="1:9" ht="16.5" customHeight="1" x14ac:dyDescent="0.2">
      <c r="A60" s="15" t="s">
        <v>6</v>
      </c>
      <c r="B60" s="6">
        <v>45197</v>
      </c>
      <c r="C60" s="5" t="s">
        <v>94</v>
      </c>
      <c r="D60" s="5" t="s">
        <v>16</v>
      </c>
      <c r="E60" s="5" t="s">
        <v>5</v>
      </c>
      <c r="F60" s="5" t="s">
        <v>19</v>
      </c>
      <c r="G60" s="5" t="s">
        <v>95</v>
      </c>
      <c r="H60" s="16">
        <f>12038.7/1.077</f>
        <v>11177.994428969361</v>
      </c>
      <c r="I60" s="1"/>
    </row>
    <row r="61" spans="1:9" ht="16.5" customHeight="1" x14ac:dyDescent="0.2">
      <c r="A61" s="15" t="s">
        <v>6</v>
      </c>
      <c r="B61" s="6">
        <v>45069</v>
      </c>
      <c r="C61" s="5" t="s">
        <v>96</v>
      </c>
      <c r="D61" s="5" t="s">
        <v>17</v>
      </c>
      <c r="E61" s="5" t="s">
        <v>5</v>
      </c>
      <c r="F61" s="5" t="s">
        <v>103</v>
      </c>
      <c r="G61" s="5" t="s">
        <v>97</v>
      </c>
      <c r="H61" s="16">
        <f>(2864.65+8562.15)/1.077</f>
        <v>10609.842154131848</v>
      </c>
      <c r="I61" s="1"/>
    </row>
    <row r="62" spans="1:9" ht="16.5" customHeight="1" x14ac:dyDescent="0.2">
      <c r="A62" s="15" t="s">
        <v>6</v>
      </c>
      <c r="B62" s="6">
        <v>44950</v>
      </c>
      <c r="C62" s="5" t="s">
        <v>30</v>
      </c>
      <c r="D62" s="5" t="s">
        <v>14</v>
      </c>
      <c r="E62" s="5" t="s">
        <v>27</v>
      </c>
      <c r="F62" s="5" t="s">
        <v>104</v>
      </c>
      <c r="G62" s="5" t="s">
        <v>31</v>
      </c>
      <c r="H62" s="16">
        <f>69500.95/1.077</f>
        <v>64531.987000928508</v>
      </c>
      <c r="I62" s="1"/>
    </row>
    <row r="63" spans="1:9" ht="16.5" customHeight="1" x14ac:dyDescent="0.2">
      <c r="A63" s="15" t="s">
        <v>6</v>
      </c>
      <c r="B63" s="6">
        <v>45090</v>
      </c>
      <c r="C63" s="5" t="s">
        <v>98</v>
      </c>
      <c r="D63" s="5" t="s">
        <v>15</v>
      </c>
      <c r="E63" s="5" t="s">
        <v>5</v>
      </c>
      <c r="F63" s="5" t="s">
        <v>19</v>
      </c>
      <c r="G63" s="5" t="s">
        <v>99</v>
      </c>
      <c r="H63" s="16">
        <v>9000</v>
      </c>
      <c r="I63" s="1"/>
    </row>
    <row r="64" spans="1:9" ht="16.5" customHeight="1" x14ac:dyDescent="0.2">
      <c r="A64" s="15" t="s">
        <v>6</v>
      </c>
      <c r="B64" s="6">
        <v>45247</v>
      </c>
      <c r="C64" s="5" t="s">
        <v>126</v>
      </c>
      <c r="D64" s="5" t="s">
        <v>17</v>
      </c>
      <c r="E64" s="5" t="s">
        <v>5</v>
      </c>
      <c r="F64" s="5" t="s">
        <v>19</v>
      </c>
      <c r="G64" s="5" t="s">
        <v>124</v>
      </c>
      <c r="H64" s="16">
        <f>26949.1/1.077</f>
        <v>25022.376973073351</v>
      </c>
      <c r="I64" s="1"/>
    </row>
    <row r="65" spans="1:9" ht="15" thickBot="1" x14ac:dyDescent="0.25">
      <c r="A65" s="17" t="s">
        <v>6</v>
      </c>
      <c r="B65" s="18">
        <v>45245</v>
      </c>
      <c r="C65" s="19" t="s">
        <v>125</v>
      </c>
      <c r="D65" s="19" t="s">
        <v>17</v>
      </c>
      <c r="E65" s="19" t="s">
        <v>5</v>
      </c>
      <c r="F65" s="19" t="s">
        <v>19</v>
      </c>
      <c r="G65" s="19" t="s">
        <v>124</v>
      </c>
      <c r="H65" s="20">
        <f>6872.25/1.077</f>
        <v>6380.9192200557109</v>
      </c>
      <c r="I65" s="1"/>
    </row>
  </sheetData>
  <mergeCells count="4">
    <mergeCell ref="A1:B2"/>
    <mergeCell ref="H1:H2"/>
    <mergeCell ref="C2:G2"/>
    <mergeCell ref="C1:G1"/>
  </mergeCells>
  <phoneticPr fontId="5" type="noConversion"/>
  <pageMargins left="0.70866141732283472" right="0.70866141732283472" top="0.31496062992125984" bottom="0.31496062992125984" header="0.31496062992125984" footer="0.31496062992125984"/>
  <pageSetup paperSize="8" scale="7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2940AB-4E28-4701-B0D3-EC11DCE50969}">
          <x14:formula1>
            <xm:f>'Genere di commessa'!$A$12:$A$19</xm:f>
          </x14:formula1>
          <xm:sqref>F5:F6 F53:F65</xm:sqref>
        </x14:dataValidation>
        <x14:dataValidation type="list" allowBlank="1" showInputMessage="1" showErrorMessage="1" xr:uid="{DFA70860-C019-4216-A937-AD87B8992EE9}">
          <x14:formula1>
            <xm:f>'Genere di commessa'!$A$2:$A$6</xm:f>
          </x14:formula1>
          <xm:sqref>D5:D65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4979-3E11-43A6-A4C0-7F663070EA81}">
  <dimension ref="A1:B34"/>
  <sheetViews>
    <sheetView topLeftCell="A10" workbookViewId="0">
      <selection activeCell="B22" sqref="B22"/>
    </sheetView>
  </sheetViews>
  <sheetFormatPr defaultRowHeight="12.75" x14ac:dyDescent="0.2"/>
  <cols>
    <col min="1" max="1" width="27.28515625" customWidth="1"/>
    <col min="2" max="2" width="65" customWidth="1"/>
    <col min="4" max="5" width="70.85546875" customWidth="1"/>
  </cols>
  <sheetData>
    <row r="1" spans="1:2" s="8" customFormat="1" ht="15.75" customHeight="1" x14ac:dyDescent="0.2">
      <c r="A1" s="7" t="s">
        <v>105</v>
      </c>
    </row>
    <row r="2" spans="1:2" s="8" customFormat="1" ht="15.75" customHeight="1" x14ac:dyDescent="0.2">
      <c r="A2" s="8" t="s">
        <v>15</v>
      </c>
    </row>
    <row r="3" spans="1:2" s="8" customFormat="1" ht="15.75" customHeight="1" x14ac:dyDescent="0.2">
      <c r="A3" s="8" t="s">
        <v>14</v>
      </c>
    </row>
    <row r="4" spans="1:2" s="8" customFormat="1" ht="15.75" customHeight="1" x14ac:dyDescent="0.2">
      <c r="A4" s="8" t="s">
        <v>16</v>
      </c>
    </row>
    <row r="5" spans="1:2" s="8" customFormat="1" ht="15.75" customHeight="1" x14ac:dyDescent="0.2">
      <c r="A5" s="8" t="s">
        <v>17</v>
      </c>
    </row>
    <row r="6" spans="1:2" s="8" customFormat="1" ht="15.75" customHeight="1" x14ac:dyDescent="0.2">
      <c r="A6" s="8" t="s">
        <v>18</v>
      </c>
    </row>
    <row r="11" spans="1:2" ht="20.25" customHeight="1" x14ac:dyDescent="0.2">
      <c r="A11" s="36" t="s">
        <v>106</v>
      </c>
      <c r="B11" s="36"/>
    </row>
    <row r="12" spans="1:2" s="10" customFormat="1" ht="38.25" x14ac:dyDescent="0.2">
      <c r="A12" s="9" t="s">
        <v>114</v>
      </c>
      <c r="B12" s="11" t="s">
        <v>107</v>
      </c>
    </row>
    <row r="13" spans="1:2" s="10" customFormat="1" ht="38.25" x14ac:dyDescent="0.2">
      <c r="A13" s="9" t="s">
        <v>103</v>
      </c>
      <c r="B13" s="11" t="s">
        <v>108</v>
      </c>
    </row>
    <row r="14" spans="1:2" s="10" customFormat="1" ht="63.75" x14ac:dyDescent="0.2">
      <c r="A14" s="9" t="s">
        <v>115</v>
      </c>
      <c r="B14" s="11" t="s">
        <v>109</v>
      </c>
    </row>
    <row r="15" spans="1:2" s="10" customFormat="1" ht="38.25" x14ac:dyDescent="0.2">
      <c r="A15" s="9" t="s">
        <v>116</v>
      </c>
      <c r="B15" s="11" t="s">
        <v>110</v>
      </c>
    </row>
    <row r="16" spans="1:2" s="10" customFormat="1" ht="25.5" x14ac:dyDescent="0.2">
      <c r="A16" s="9" t="s">
        <v>117</v>
      </c>
      <c r="B16" s="11" t="s">
        <v>111</v>
      </c>
    </row>
    <row r="17" spans="1:2" s="10" customFormat="1" x14ac:dyDescent="0.2">
      <c r="A17" s="9" t="s">
        <v>118</v>
      </c>
      <c r="B17" s="11" t="s">
        <v>112</v>
      </c>
    </row>
    <row r="18" spans="1:2" s="10" customFormat="1" ht="51" x14ac:dyDescent="0.2">
      <c r="A18" s="9" t="s">
        <v>119</v>
      </c>
      <c r="B18" s="11" t="s">
        <v>113</v>
      </c>
    </row>
    <row r="19" spans="1:2" s="10" customFormat="1" ht="89.25" x14ac:dyDescent="0.2">
      <c r="A19" s="9" t="s">
        <v>19</v>
      </c>
      <c r="B19" s="12" t="s">
        <v>120</v>
      </c>
    </row>
    <row r="20" spans="1:2" s="10" customFormat="1" x14ac:dyDescent="0.2">
      <c r="A20" s="9"/>
    </row>
    <row r="21" spans="1:2" s="10" customFormat="1" x14ac:dyDescent="0.2">
      <c r="A21" s="9"/>
    </row>
    <row r="22" spans="1:2" s="10" customFormat="1" x14ac:dyDescent="0.2"/>
    <row r="23" spans="1:2" s="10" customFormat="1" x14ac:dyDescent="0.2"/>
    <row r="24" spans="1:2" s="10" customFormat="1" x14ac:dyDescent="0.2"/>
    <row r="25" spans="1:2" s="10" customFormat="1" x14ac:dyDescent="0.2"/>
    <row r="26" spans="1:2" s="10" customFormat="1" x14ac:dyDescent="0.2"/>
    <row r="27" spans="1:2" s="10" customFormat="1" x14ac:dyDescent="0.2"/>
    <row r="28" spans="1:2" s="10" customFormat="1" x14ac:dyDescent="0.2"/>
    <row r="29" spans="1:2" s="10" customFormat="1" x14ac:dyDescent="0.2"/>
    <row r="30" spans="1:2" s="10" customFormat="1" x14ac:dyDescent="0.2"/>
    <row r="31" spans="1:2" s="10" customFormat="1" x14ac:dyDescent="0.2"/>
    <row r="32" spans="1:2" s="10" customFormat="1" x14ac:dyDescent="0.2"/>
    <row r="33" s="10" customFormat="1" x14ac:dyDescent="0.2"/>
    <row r="34" s="10" customFormat="1" x14ac:dyDescent="0.2"/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lista pubblicata</vt:lpstr>
      <vt:lpstr>Genere di commessa</vt:lpstr>
      <vt:lpstr>'Genere di commessa'!_ftnref12</vt:lpstr>
      <vt:lpstr>'Genere di commessa'!_ftnref13</vt:lpstr>
      <vt:lpstr>'Genere di commessa'!_ftnref14</vt:lpstr>
      <vt:lpstr>'lista pubblicata'!Area_stampa</vt:lpstr>
      <vt:lpstr>'lista pubblicata'!Print_Area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marco.ruggeri</dc:creator>
  <cp:lastModifiedBy>Osvaldo Vidimari</cp:lastModifiedBy>
  <cp:lastPrinted>2024-06-11T12:36:23Z</cp:lastPrinted>
  <dcterms:created xsi:type="dcterms:W3CDTF">2011-02-28T07:27:30Z</dcterms:created>
  <dcterms:modified xsi:type="dcterms:W3CDTF">2024-06-11T12:36:24Z</dcterms:modified>
</cp:coreProperties>
</file>